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j\Box\Master Sheets (do not use)\"/>
    </mc:Choice>
  </mc:AlternateContent>
  <xr:revisionPtr revIDLastSave="0" documentId="13_ncr:1_{6BD7A9E0-D3EC-4313-AD30-45A8FADC7E9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Grants balances" sheetId="7" r:id="rId1"/>
    <sheet name=" non-grant balances" sheetId="8" r:id="rId2"/>
    <sheet name="PI Salary Grid" sheetId="1" r:id="rId3"/>
    <sheet name="Lab Distro" sheetId="3" r:id="rId4"/>
    <sheet name="Clinical Team Distro" sheetId="5" r:id="rId5"/>
    <sheet name="Lab By Fund" sheetId="4" r:id="rId6"/>
    <sheet name="Grants List" sheetId="6" r:id="rId7"/>
  </sheets>
  <externalReferences>
    <externalReference r:id="rId8"/>
  </externalReferences>
  <definedNames>
    <definedName name="_xlnm._FilterDatabase" localSheetId="4" hidden="1">'Clinical Team Distro'!#REF!</definedName>
    <definedName name="_xlnm._FilterDatabase" localSheetId="3" hidden="1">'Lab Distro'!#REF!</definedName>
    <definedName name="Funds" localSheetId="1">[1]!GrantList[Fund]</definedName>
    <definedName name="Funds">GrantList[Fund]</definedName>
    <definedName name="_xlnm.Print_Area" localSheetId="0">'Grants balances'!$A$1:$AF$20</definedName>
    <definedName name="_xlnm.Print_Titles" localSheetId="1">' non-grant balances'!$3:$3</definedName>
    <definedName name="_xlnm.Print_Titles" localSheetId="0">'Grants balances'!$3:$3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9" i="7" l="1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M10" i="8"/>
  <c r="M9" i="8"/>
  <c r="M8" i="8"/>
  <c r="M7" i="8"/>
  <c r="M6" i="8"/>
  <c r="M5" i="8"/>
  <c r="M4" i="8"/>
  <c r="BS52" i="4"/>
  <c r="BS51" i="4"/>
  <c r="BS50" i="4"/>
  <c r="BS49" i="4"/>
  <c r="BS48" i="4"/>
  <c r="BS47" i="4"/>
  <c r="BS46" i="4"/>
  <c r="BS45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5" i="4"/>
  <c r="BS4" i="4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Q59" i="1"/>
  <c r="P59" i="1"/>
  <c r="O59" i="1"/>
  <c r="N59" i="1"/>
  <c r="M59" i="1"/>
  <c r="L59" i="1"/>
  <c r="K59" i="1"/>
  <c r="J59" i="1"/>
  <c r="I59" i="1"/>
  <c r="H59" i="1"/>
  <c r="G59" i="1"/>
  <c r="F59" i="1"/>
  <c r="Q58" i="1"/>
  <c r="P58" i="1"/>
  <c r="O58" i="1"/>
  <c r="N58" i="1"/>
  <c r="M58" i="1"/>
  <c r="L58" i="1"/>
  <c r="K58" i="1"/>
  <c r="J58" i="1"/>
  <c r="I58" i="1"/>
  <c r="H58" i="1"/>
  <c r="G58" i="1"/>
  <c r="F58" i="1"/>
  <c r="Q57" i="1"/>
  <c r="P57" i="1"/>
  <c r="O57" i="1"/>
  <c r="N57" i="1"/>
  <c r="M57" i="1"/>
  <c r="L57" i="1"/>
  <c r="K57" i="1"/>
  <c r="J57" i="1"/>
  <c r="I57" i="1"/>
  <c r="H57" i="1"/>
  <c r="G57" i="1"/>
  <c r="F57" i="1"/>
  <c r="Q56" i="1"/>
  <c r="P56" i="1"/>
  <c r="O56" i="1"/>
  <c r="N56" i="1"/>
  <c r="M56" i="1"/>
  <c r="L56" i="1"/>
  <c r="K56" i="1"/>
  <c r="J56" i="1"/>
  <c r="I56" i="1"/>
  <c r="H56" i="1"/>
  <c r="G56" i="1"/>
  <c r="F56" i="1"/>
  <c r="Q55" i="1"/>
  <c r="P55" i="1"/>
  <c r="O55" i="1"/>
  <c r="N55" i="1"/>
  <c r="M55" i="1"/>
  <c r="L55" i="1"/>
  <c r="K55" i="1"/>
  <c r="J55" i="1"/>
  <c r="I55" i="1"/>
  <c r="H55" i="1"/>
  <c r="G55" i="1"/>
  <c r="F55" i="1"/>
  <c r="Q54" i="1"/>
  <c r="P54" i="1"/>
  <c r="O54" i="1"/>
  <c r="N54" i="1"/>
  <c r="M54" i="1"/>
  <c r="L54" i="1"/>
  <c r="K54" i="1"/>
  <c r="J54" i="1"/>
  <c r="I54" i="1"/>
  <c r="H54" i="1"/>
  <c r="G54" i="1"/>
  <c r="F54" i="1"/>
  <c r="Q53" i="1"/>
  <c r="P53" i="1"/>
  <c r="O53" i="1"/>
  <c r="N53" i="1"/>
  <c r="M53" i="1"/>
  <c r="L53" i="1"/>
  <c r="K53" i="1"/>
  <c r="J53" i="1"/>
  <c r="I53" i="1"/>
  <c r="H53" i="1"/>
  <c r="G53" i="1"/>
  <c r="F53" i="1"/>
  <c r="Q52" i="1"/>
  <c r="P52" i="1"/>
  <c r="O52" i="1"/>
  <c r="N52" i="1"/>
  <c r="M52" i="1"/>
  <c r="L52" i="1"/>
  <c r="K52" i="1"/>
  <c r="J52" i="1"/>
  <c r="I52" i="1"/>
  <c r="H52" i="1"/>
  <c r="G52" i="1"/>
  <c r="F52" i="1"/>
  <c r="Q51" i="1"/>
  <c r="P51" i="1"/>
  <c r="O51" i="1"/>
  <c r="N51" i="1"/>
  <c r="M51" i="1"/>
  <c r="L51" i="1"/>
  <c r="K51" i="1"/>
  <c r="J51" i="1"/>
  <c r="I51" i="1"/>
  <c r="H51" i="1"/>
  <c r="G51" i="1"/>
  <c r="F51" i="1"/>
  <c r="Q50" i="1"/>
  <c r="P50" i="1"/>
  <c r="O50" i="1"/>
  <c r="N50" i="1"/>
  <c r="M50" i="1"/>
  <c r="L50" i="1"/>
  <c r="K50" i="1"/>
  <c r="J50" i="1"/>
  <c r="I50" i="1"/>
  <c r="H50" i="1"/>
  <c r="G50" i="1"/>
  <c r="F50" i="1"/>
  <c r="Q49" i="1"/>
  <c r="P49" i="1"/>
  <c r="O49" i="1"/>
  <c r="N49" i="1"/>
  <c r="M49" i="1"/>
  <c r="L49" i="1"/>
  <c r="K49" i="1"/>
  <c r="J49" i="1"/>
  <c r="I49" i="1"/>
  <c r="H49" i="1"/>
  <c r="G49" i="1"/>
  <c r="F49" i="1"/>
  <c r="Q48" i="1"/>
  <c r="P48" i="1"/>
  <c r="O48" i="1"/>
  <c r="N48" i="1"/>
  <c r="M48" i="1"/>
  <c r="L48" i="1"/>
  <c r="K48" i="1"/>
  <c r="J48" i="1"/>
  <c r="I48" i="1"/>
  <c r="H48" i="1"/>
  <c r="G48" i="1"/>
  <c r="F48" i="1"/>
  <c r="Q47" i="1"/>
  <c r="P47" i="1"/>
  <c r="O47" i="1"/>
  <c r="N47" i="1"/>
  <c r="M47" i="1"/>
  <c r="L47" i="1"/>
  <c r="K47" i="1"/>
  <c r="J47" i="1"/>
  <c r="I47" i="1"/>
  <c r="H47" i="1"/>
  <c r="G47" i="1"/>
  <c r="F47" i="1"/>
  <c r="Q46" i="1"/>
  <c r="P46" i="1"/>
  <c r="O46" i="1"/>
  <c r="N46" i="1"/>
  <c r="M46" i="1"/>
  <c r="L46" i="1"/>
  <c r="K46" i="1"/>
  <c r="J46" i="1"/>
  <c r="I46" i="1"/>
  <c r="H46" i="1"/>
  <c r="G46" i="1"/>
  <c r="F46" i="1"/>
  <c r="Q45" i="1"/>
  <c r="P45" i="1"/>
  <c r="O45" i="1"/>
  <c r="N45" i="1"/>
  <c r="M45" i="1"/>
  <c r="L45" i="1"/>
  <c r="K45" i="1"/>
  <c r="J45" i="1"/>
  <c r="I45" i="1"/>
  <c r="H45" i="1"/>
  <c r="G45" i="1"/>
  <c r="F45" i="1"/>
  <c r="Q44" i="1"/>
  <c r="P44" i="1"/>
  <c r="O44" i="1"/>
  <c r="N44" i="1"/>
  <c r="M44" i="1"/>
  <c r="L44" i="1"/>
  <c r="K44" i="1"/>
  <c r="J44" i="1"/>
  <c r="I44" i="1"/>
  <c r="H44" i="1"/>
  <c r="G44" i="1"/>
  <c r="F44" i="1"/>
  <c r="Q43" i="1"/>
  <c r="P43" i="1"/>
  <c r="O43" i="1"/>
  <c r="N43" i="1"/>
  <c r="M43" i="1"/>
  <c r="L43" i="1"/>
  <c r="K43" i="1"/>
  <c r="J43" i="1"/>
  <c r="I43" i="1"/>
  <c r="H43" i="1"/>
  <c r="G43" i="1"/>
  <c r="F43" i="1"/>
  <c r="Q42" i="1"/>
  <c r="P42" i="1"/>
  <c r="O42" i="1"/>
  <c r="N42" i="1"/>
  <c r="M42" i="1"/>
  <c r="L42" i="1"/>
  <c r="K42" i="1"/>
  <c r="J42" i="1"/>
  <c r="I42" i="1"/>
  <c r="H42" i="1"/>
  <c r="G42" i="1"/>
  <c r="F42" i="1"/>
  <c r="Q41" i="1"/>
  <c r="P41" i="1"/>
  <c r="O41" i="1"/>
  <c r="N41" i="1"/>
  <c r="M41" i="1"/>
  <c r="L41" i="1"/>
  <c r="K41" i="1"/>
  <c r="J41" i="1"/>
  <c r="I41" i="1"/>
  <c r="H41" i="1"/>
  <c r="G41" i="1"/>
  <c r="F41" i="1"/>
  <c r="Q40" i="1"/>
  <c r="P40" i="1"/>
  <c r="O40" i="1"/>
  <c r="N40" i="1"/>
  <c r="M40" i="1"/>
  <c r="L40" i="1"/>
  <c r="K40" i="1"/>
  <c r="J40" i="1"/>
  <c r="I40" i="1"/>
  <c r="H40" i="1"/>
  <c r="G40" i="1"/>
  <c r="F40" i="1"/>
  <c r="Q39" i="1"/>
  <c r="P39" i="1"/>
  <c r="O39" i="1"/>
  <c r="N39" i="1"/>
  <c r="M39" i="1"/>
  <c r="L39" i="1"/>
  <c r="K39" i="1"/>
  <c r="J39" i="1"/>
  <c r="I39" i="1"/>
  <c r="H39" i="1"/>
  <c r="G39" i="1"/>
  <c r="F39" i="1"/>
  <c r="Q38" i="1"/>
  <c r="P38" i="1"/>
  <c r="O38" i="1"/>
  <c r="N38" i="1"/>
  <c r="M38" i="1"/>
  <c r="L38" i="1"/>
  <c r="K38" i="1"/>
  <c r="J38" i="1"/>
  <c r="I38" i="1"/>
  <c r="H38" i="1"/>
  <c r="G38" i="1"/>
  <c r="F38" i="1"/>
  <c r="Q37" i="1"/>
  <c r="P37" i="1"/>
  <c r="O37" i="1"/>
  <c r="N37" i="1"/>
  <c r="M37" i="1"/>
  <c r="L37" i="1"/>
  <c r="K37" i="1"/>
  <c r="J37" i="1"/>
  <c r="I37" i="1"/>
  <c r="H37" i="1"/>
  <c r="G37" i="1"/>
  <c r="F37" i="1"/>
  <c r="Q36" i="1"/>
  <c r="P36" i="1"/>
  <c r="O36" i="1"/>
  <c r="N36" i="1"/>
  <c r="M36" i="1"/>
  <c r="L36" i="1"/>
  <c r="K36" i="1"/>
  <c r="J36" i="1"/>
  <c r="I36" i="1"/>
  <c r="H36" i="1"/>
  <c r="G36" i="1"/>
  <c r="F36" i="1"/>
  <c r="Q35" i="1"/>
  <c r="P35" i="1"/>
  <c r="O35" i="1"/>
  <c r="N35" i="1"/>
  <c r="M35" i="1"/>
  <c r="L35" i="1"/>
  <c r="K35" i="1"/>
  <c r="J35" i="1"/>
  <c r="I35" i="1"/>
  <c r="H35" i="1"/>
  <c r="G35" i="1"/>
  <c r="F35" i="1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/>
  <c r="AB19" i="7"/>
  <c r="Z19" i="7"/>
  <c r="AB18" i="7"/>
  <c r="Z18" i="7"/>
  <c r="AB17" i="7"/>
  <c r="Z17" i="7"/>
  <c r="AB16" i="7"/>
  <c r="Z16" i="7"/>
  <c r="AB15" i="7"/>
  <c r="Z15" i="7"/>
  <c r="AB14" i="7"/>
  <c r="Z14" i="7"/>
  <c r="AB13" i="7"/>
  <c r="Z13" i="7"/>
  <c r="AB12" i="7"/>
  <c r="Z12" i="7"/>
  <c r="AB11" i="7"/>
  <c r="Z11" i="7"/>
  <c r="AB10" i="7"/>
  <c r="Z10" i="7"/>
  <c r="AB9" i="7"/>
  <c r="Z9" i="7"/>
  <c r="AB8" i="7"/>
  <c r="Z8" i="7"/>
  <c r="AB7" i="7"/>
  <c r="Z7" i="7"/>
  <c r="AB6" i="7"/>
  <c r="Z6" i="7"/>
  <c r="AB5" i="7"/>
  <c r="Z5" i="7"/>
  <c r="AB4" i="7"/>
  <c r="Z4" i="7"/>
  <c r="H2" i="8" l="1"/>
  <c r="N13" i="8"/>
  <c r="L13" i="8"/>
  <c r="K13" i="8"/>
  <c r="I13" i="8"/>
  <c r="H13" i="8"/>
  <c r="J11" i="8"/>
  <c r="M11" i="8" s="1"/>
  <c r="M13" i="8" s="1"/>
  <c r="J10" i="8"/>
  <c r="J9" i="8"/>
  <c r="J8" i="8"/>
  <c r="J7" i="8"/>
  <c r="J6" i="8"/>
  <c r="J5" i="8"/>
  <c r="J4" i="8"/>
  <c r="J13" i="8" l="1"/>
  <c r="T448" i="5" l="1"/>
  <c r="S448" i="5"/>
  <c r="R448" i="5"/>
  <c r="Q448" i="5"/>
  <c r="P448" i="5"/>
  <c r="O448" i="5"/>
  <c r="N448" i="5"/>
  <c r="M448" i="5"/>
  <c r="L448" i="5"/>
  <c r="K448" i="5"/>
  <c r="J448" i="5"/>
  <c r="I448" i="5"/>
  <c r="T433" i="5"/>
  <c r="S433" i="5"/>
  <c r="R433" i="5"/>
  <c r="Q433" i="5"/>
  <c r="P433" i="5"/>
  <c r="O433" i="5"/>
  <c r="N433" i="5"/>
  <c r="M433" i="5"/>
  <c r="L433" i="5"/>
  <c r="K433" i="5"/>
  <c r="J433" i="5"/>
  <c r="I433" i="5"/>
  <c r="T418" i="5"/>
  <c r="S418" i="5"/>
  <c r="R418" i="5"/>
  <c r="Q418" i="5"/>
  <c r="P418" i="5"/>
  <c r="O418" i="5"/>
  <c r="N418" i="5"/>
  <c r="M418" i="5"/>
  <c r="L418" i="5"/>
  <c r="K418" i="5"/>
  <c r="J418" i="5"/>
  <c r="I418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T88" i="5"/>
  <c r="S88" i="5"/>
  <c r="R88" i="5"/>
  <c r="Q88" i="5"/>
  <c r="P88" i="5"/>
  <c r="O88" i="5"/>
  <c r="N88" i="5"/>
  <c r="M88" i="5"/>
  <c r="L88" i="5"/>
  <c r="K88" i="5"/>
  <c r="J88" i="5"/>
  <c r="I88" i="5"/>
  <c r="T73" i="5"/>
  <c r="S73" i="5"/>
  <c r="R73" i="5"/>
  <c r="Q73" i="5"/>
  <c r="P73" i="5"/>
  <c r="O73" i="5"/>
  <c r="N73" i="5"/>
  <c r="M73" i="5"/>
  <c r="L73" i="5"/>
  <c r="K73" i="5"/>
  <c r="J73" i="5"/>
  <c r="I73" i="5"/>
  <c r="T58" i="5"/>
  <c r="S58" i="5"/>
  <c r="R58" i="5"/>
  <c r="Q58" i="5"/>
  <c r="P58" i="5"/>
  <c r="O58" i="5"/>
  <c r="N58" i="5"/>
  <c r="M58" i="5"/>
  <c r="L58" i="5"/>
  <c r="K58" i="5"/>
  <c r="J58" i="5"/>
  <c r="I58" i="5"/>
  <c r="T43" i="5"/>
  <c r="S43" i="5"/>
  <c r="R43" i="5"/>
  <c r="Q43" i="5"/>
  <c r="P43" i="5"/>
  <c r="O43" i="5"/>
  <c r="N43" i="5"/>
  <c r="M43" i="5"/>
  <c r="L43" i="5"/>
  <c r="K43" i="5"/>
  <c r="J43" i="5"/>
  <c r="I43" i="5"/>
  <c r="T28" i="5"/>
  <c r="S28" i="5"/>
  <c r="R28" i="5"/>
  <c r="Q28" i="5"/>
  <c r="P28" i="5"/>
  <c r="O28" i="5"/>
  <c r="N28" i="5"/>
  <c r="M28" i="5"/>
  <c r="L28" i="5"/>
  <c r="K28" i="5"/>
  <c r="J28" i="5"/>
  <c r="I28" i="5"/>
  <c r="T19" i="5"/>
  <c r="T34" i="5" s="1"/>
  <c r="T49" i="5" s="1"/>
  <c r="T64" i="5" s="1"/>
  <c r="T79" i="5" s="1"/>
  <c r="T94" i="5" s="1"/>
  <c r="T109" i="5" s="1"/>
  <c r="T124" i="5" s="1"/>
  <c r="T139" i="5" s="1"/>
  <c r="T154" i="5" s="1"/>
  <c r="T169" i="5" s="1"/>
  <c r="T184" i="5" s="1"/>
  <c r="T199" i="5" s="1"/>
  <c r="T214" i="5" s="1"/>
  <c r="T229" i="5" s="1"/>
  <c r="T244" i="5" s="1"/>
  <c r="T259" i="5" s="1"/>
  <c r="T274" i="5" s="1"/>
  <c r="T289" i="5" s="1"/>
  <c r="T304" i="5" s="1"/>
  <c r="T319" i="5" s="1"/>
  <c r="T334" i="5" s="1"/>
  <c r="T349" i="5" s="1"/>
  <c r="T364" i="5" s="1"/>
  <c r="T379" i="5" s="1"/>
  <c r="T394" i="5" s="1"/>
  <c r="T409" i="5" s="1"/>
  <c r="T424" i="5" s="1"/>
  <c r="T439" i="5" s="1"/>
  <c r="S19" i="5"/>
  <c r="S34" i="5" s="1"/>
  <c r="S49" i="5" s="1"/>
  <c r="S64" i="5" s="1"/>
  <c r="S79" i="5" s="1"/>
  <c r="S94" i="5" s="1"/>
  <c r="S109" i="5" s="1"/>
  <c r="S124" i="5" s="1"/>
  <c r="S139" i="5" s="1"/>
  <c r="S154" i="5" s="1"/>
  <c r="S169" i="5" s="1"/>
  <c r="S184" i="5" s="1"/>
  <c r="S199" i="5" s="1"/>
  <c r="S214" i="5" s="1"/>
  <c r="S229" i="5" s="1"/>
  <c r="S244" i="5" s="1"/>
  <c r="S259" i="5" s="1"/>
  <c r="S274" i="5" s="1"/>
  <c r="S289" i="5" s="1"/>
  <c r="S304" i="5" s="1"/>
  <c r="S319" i="5" s="1"/>
  <c r="S334" i="5" s="1"/>
  <c r="S349" i="5" s="1"/>
  <c r="S364" i="5" s="1"/>
  <c r="S379" i="5" s="1"/>
  <c r="S394" i="5" s="1"/>
  <c r="S409" i="5" s="1"/>
  <c r="S424" i="5" s="1"/>
  <c r="S439" i="5" s="1"/>
  <c r="R19" i="5"/>
  <c r="R34" i="5" s="1"/>
  <c r="R49" i="5" s="1"/>
  <c r="R64" i="5" s="1"/>
  <c r="R79" i="5" s="1"/>
  <c r="R94" i="5" s="1"/>
  <c r="R109" i="5" s="1"/>
  <c r="R124" i="5" s="1"/>
  <c r="R139" i="5" s="1"/>
  <c r="R154" i="5" s="1"/>
  <c r="R169" i="5" s="1"/>
  <c r="R184" i="5" s="1"/>
  <c r="R199" i="5" s="1"/>
  <c r="R214" i="5" s="1"/>
  <c r="R229" i="5" s="1"/>
  <c r="R244" i="5" s="1"/>
  <c r="R259" i="5" s="1"/>
  <c r="R274" i="5" s="1"/>
  <c r="R289" i="5" s="1"/>
  <c r="R304" i="5" s="1"/>
  <c r="R319" i="5" s="1"/>
  <c r="R334" i="5" s="1"/>
  <c r="R349" i="5" s="1"/>
  <c r="R364" i="5" s="1"/>
  <c r="R379" i="5" s="1"/>
  <c r="R394" i="5" s="1"/>
  <c r="R409" i="5" s="1"/>
  <c r="R424" i="5" s="1"/>
  <c r="R439" i="5" s="1"/>
  <c r="Q19" i="5"/>
  <c r="Q34" i="5" s="1"/>
  <c r="Q49" i="5" s="1"/>
  <c r="Q64" i="5" s="1"/>
  <c r="Q79" i="5" s="1"/>
  <c r="Q94" i="5" s="1"/>
  <c r="Q109" i="5" s="1"/>
  <c r="Q124" i="5" s="1"/>
  <c r="Q139" i="5" s="1"/>
  <c r="Q154" i="5" s="1"/>
  <c r="Q169" i="5" s="1"/>
  <c r="Q184" i="5" s="1"/>
  <c r="Q199" i="5" s="1"/>
  <c r="Q214" i="5" s="1"/>
  <c r="Q229" i="5" s="1"/>
  <c r="Q244" i="5" s="1"/>
  <c r="Q259" i="5" s="1"/>
  <c r="Q274" i="5" s="1"/>
  <c r="Q289" i="5" s="1"/>
  <c r="Q304" i="5" s="1"/>
  <c r="Q319" i="5" s="1"/>
  <c r="Q334" i="5" s="1"/>
  <c r="Q349" i="5" s="1"/>
  <c r="Q364" i="5" s="1"/>
  <c r="Q379" i="5" s="1"/>
  <c r="Q394" i="5" s="1"/>
  <c r="Q409" i="5" s="1"/>
  <c r="Q424" i="5" s="1"/>
  <c r="Q439" i="5" s="1"/>
  <c r="P19" i="5"/>
  <c r="P34" i="5" s="1"/>
  <c r="P49" i="5" s="1"/>
  <c r="P64" i="5" s="1"/>
  <c r="P79" i="5" s="1"/>
  <c r="P94" i="5" s="1"/>
  <c r="P109" i="5" s="1"/>
  <c r="P124" i="5" s="1"/>
  <c r="P139" i="5" s="1"/>
  <c r="P154" i="5" s="1"/>
  <c r="P169" i="5" s="1"/>
  <c r="P184" i="5" s="1"/>
  <c r="P199" i="5" s="1"/>
  <c r="P214" i="5" s="1"/>
  <c r="P229" i="5" s="1"/>
  <c r="P244" i="5" s="1"/>
  <c r="P259" i="5" s="1"/>
  <c r="P274" i="5" s="1"/>
  <c r="P289" i="5" s="1"/>
  <c r="P304" i="5" s="1"/>
  <c r="P319" i="5" s="1"/>
  <c r="P334" i="5" s="1"/>
  <c r="P349" i="5" s="1"/>
  <c r="P364" i="5" s="1"/>
  <c r="P379" i="5" s="1"/>
  <c r="P394" i="5" s="1"/>
  <c r="P409" i="5" s="1"/>
  <c r="P424" i="5" s="1"/>
  <c r="P439" i="5" s="1"/>
  <c r="O19" i="5"/>
  <c r="O34" i="5" s="1"/>
  <c r="O49" i="5" s="1"/>
  <c r="O64" i="5" s="1"/>
  <c r="O79" i="5" s="1"/>
  <c r="O94" i="5" s="1"/>
  <c r="O109" i="5" s="1"/>
  <c r="O124" i="5" s="1"/>
  <c r="O139" i="5" s="1"/>
  <c r="O154" i="5" s="1"/>
  <c r="O169" i="5" s="1"/>
  <c r="O184" i="5" s="1"/>
  <c r="O199" i="5" s="1"/>
  <c r="O214" i="5" s="1"/>
  <c r="O229" i="5" s="1"/>
  <c r="O244" i="5" s="1"/>
  <c r="O259" i="5" s="1"/>
  <c r="O274" i="5" s="1"/>
  <c r="O289" i="5" s="1"/>
  <c r="O304" i="5" s="1"/>
  <c r="O319" i="5" s="1"/>
  <c r="O334" i="5" s="1"/>
  <c r="O349" i="5" s="1"/>
  <c r="O364" i="5" s="1"/>
  <c r="O379" i="5" s="1"/>
  <c r="O394" i="5" s="1"/>
  <c r="O409" i="5" s="1"/>
  <c r="O424" i="5" s="1"/>
  <c r="O439" i="5" s="1"/>
  <c r="N19" i="5"/>
  <c r="N34" i="5" s="1"/>
  <c r="N49" i="5" s="1"/>
  <c r="N64" i="5" s="1"/>
  <c r="N79" i="5" s="1"/>
  <c r="N94" i="5" s="1"/>
  <c r="N109" i="5" s="1"/>
  <c r="N124" i="5" s="1"/>
  <c r="N139" i="5" s="1"/>
  <c r="N154" i="5" s="1"/>
  <c r="N169" i="5" s="1"/>
  <c r="N184" i="5" s="1"/>
  <c r="N199" i="5" s="1"/>
  <c r="N214" i="5" s="1"/>
  <c r="N229" i="5" s="1"/>
  <c r="N244" i="5" s="1"/>
  <c r="N259" i="5" s="1"/>
  <c r="N274" i="5" s="1"/>
  <c r="N289" i="5" s="1"/>
  <c r="N304" i="5" s="1"/>
  <c r="N319" i="5" s="1"/>
  <c r="N334" i="5" s="1"/>
  <c r="N349" i="5" s="1"/>
  <c r="N364" i="5" s="1"/>
  <c r="N379" i="5" s="1"/>
  <c r="N394" i="5" s="1"/>
  <c r="N409" i="5" s="1"/>
  <c r="N424" i="5" s="1"/>
  <c r="N439" i="5" s="1"/>
  <c r="M19" i="5"/>
  <c r="M34" i="5" s="1"/>
  <c r="M49" i="5" s="1"/>
  <c r="M64" i="5" s="1"/>
  <c r="M79" i="5" s="1"/>
  <c r="M94" i="5" s="1"/>
  <c r="M109" i="5" s="1"/>
  <c r="M124" i="5" s="1"/>
  <c r="M139" i="5" s="1"/>
  <c r="M154" i="5" s="1"/>
  <c r="M169" i="5" s="1"/>
  <c r="M184" i="5" s="1"/>
  <c r="M199" i="5" s="1"/>
  <c r="M214" i="5" s="1"/>
  <c r="M229" i="5" s="1"/>
  <c r="M244" i="5" s="1"/>
  <c r="M259" i="5" s="1"/>
  <c r="M274" i="5" s="1"/>
  <c r="M289" i="5" s="1"/>
  <c r="M304" i="5" s="1"/>
  <c r="M319" i="5" s="1"/>
  <c r="M334" i="5" s="1"/>
  <c r="M349" i="5" s="1"/>
  <c r="M364" i="5" s="1"/>
  <c r="M379" i="5" s="1"/>
  <c r="M394" i="5" s="1"/>
  <c r="M409" i="5" s="1"/>
  <c r="M424" i="5" s="1"/>
  <c r="M439" i="5" s="1"/>
  <c r="L19" i="5"/>
  <c r="L34" i="5" s="1"/>
  <c r="L49" i="5" s="1"/>
  <c r="L64" i="5" s="1"/>
  <c r="L79" i="5" s="1"/>
  <c r="L94" i="5" s="1"/>
  <c r="L109" i="5" s="1"/>
  <c r="L124" i="5" s="1"/>
  <c r="L139" i="5" s="1"/>
  <c r="L154" i="5" s="1"/>
  <c r="L169" i="5" s="1"/>
  <c r="L184" i="5" s="1"/>
  <c r="L199" i="5" s="1"/>
  <c r="L214" i="5" s="1"/>
  <c r="L229" i="5" s="1"/>
  <c r="L244" i="5" s="1"/>
  <c r="L259" i="5" s="1"/>
  <c r="L274" i="5" s="1"/>
  <c r="L289" i="5" s="1"/>
  <c r="L304" i="5" s="1"/>
  <c r="L319" i="5" s="1"/>
  <c r="L334" i="5" s="1"/>
  <c r="L349" i="5" s="1"/>
  <c r="L364" i="5" s="1"/>
  <c r="L379" i="5" s="1"/>
  <c r="L394" i="5" s="1"/>
  <c r="L409" i="5" s="1"/>
  <c r="L424" i="5" s="1"/>
  <c r="L439" i="5" s="1"/>
  <c r="K19" i="5"/>
  <c r="K34" i="5" s="1"/>
  <c r="K49" i="5" s="1"/>
  <c r="K64" i="5" s="1"/>
  <c r="K79" i="5" s="1"/>
  <c r="K94" i="5" s="1"/>
  <c r="K109" i="5" s="1"/>
  <c r="K124" i="5" s="1"/>
  <c r="K139" i="5" s="1"/>
  <c r="K154" i="5" s="1"/>
  <c r="K169" i="5" s="1"/>
  <c r="K184" i="5" s="1"/>
  <c r="K199" i="5" s="1"/>
  <c r="K214" i="5" s="1"/>
  <c r="K229" i="5" s="1"/>
  <c r="K244" i="5" s="1"/>
  <c r="K259" i="5" s="1"/>
  <c r="K274" i="5" s="1"/>
  <c r="K289" i="5" s="1"/>
  <c r="K304" i="5" s="1"/>
  <c r="K319" i="5" s="1"/>
  <c r="K334" i="5" s="1"/>
  <c r="K349" i="5" s="1"/>
  <c r="K364" i="5" s="1"/>
  <c r="K379" i="5" s="1"/>
  <c r="K394" i="5" s="1"/>
  <c r="K409" i="5" s="1"/>
  <c r="K424" i="5" s="1"/>
  <c r="K439" i="5" s="1"/>
  <c r="J19" i="5"/>
  <c r="J34" i="5" s="1"/>
  <c r="J49" i="5" s="1"/>
  <c r="J64" i="5" s="1"/>
  <c r="J79" i="5" s="1"/>
  <c r="J94" i="5" s="1"/>
  <c r="J109" i="5" s="1"/>
  <c r="J124" i="5" s="1"/>
  <c r="J139" i="5" s="1"/>
  <c r="J154" i="5" s="1"/>
  <c r="J169" i="5" s="1"/>
  <c r="J184" i="5" s="1"/>
  <c r="J199" i="5" s="1"/>
  <c r="J214" i="5" s="1"/>
  <c r="J229" i="5" s="1"/>
  <c r="J244" i="5" s="1"/>
  <c r="J259" i="5" s="1"/>
  <c r="J274" i="5" s="1"/>
  <c r="J289" i="5" s="1"/>
  <c r="J304" i="5" s="1"/>
  <c r="J319" i="5" s="1"/>
  <c r="J334" i="5" s="1"/>
  <c r="J349" i="5" s="1"/>
  <c r="J364" i="5" s="1"/>
  <c r="J379" i="5" s="1"/>
  <c r="J394" i="5" s="1"/>
  <c r="J409" i="5" s="1"/>
  <c r="J424" i="5" s="1"/>
  <c r="J439" i="5" s="1"/>
  <c r="I19" i="5"/>
  <c r="I34" i="5" s="1"/>
  <c r="I49" i="5" s="1"/>
  <c r="I64" i="5" s="1"/>
  <c r="I79" i="5" s="1"/>
  <c r="I94" i="5" s="1"/>
  <c r="I109" i="5" s="1"/>
  <c r="I124" i="5" s="1"/>
  <c r="I139" i="5" s="1"/>
  <c r="I154" i="5" s="1"/>
  <c r="I169" i="5" s="1"/>
  <c r="I184" i="5" s="1"/>
  <c r="I199" i="5" s="1"/>
  <c r="I214" i="5" s="1"/>
  <c r="I229" i="5" s="1"/>
  <c r="I244" i="5" s="1"/>
  <c r="I259" i="5" s="1"/>
  <c r="I274" i="5" s="1"/>
  <c r="I289" i="5" s="1"/>
  <c r="I304" i="5" s="1"/>
  <c r="I319" i="5" s="1"/>
  <c r="I334" i="5" s="1"/>
  <c r="I349" i="5" s="1"/>
  <c r="I364" i="5" s="1"/>
  <c r="I379" i="5" s="1"/>
  <c r="I394" i="5" s="1"/>
  <c r="I409" i="5" s="1"/>
  <c r="I424" i="5" s="1"/>
  <c r="I439" i="5" s="1"/>
  <c r="T13" i="5"/>
  <c r="S13" i="5"/>
  <c r="R13" i="5"/>
  <c r="Q13" i="5"/>
  <c r="P13" i="5"/>
  <c r="O13" i="5"/>
  <c r="N13" i="5"/>
  <c r="M13" i="5"/>
  <c r="L13" i="5"/>
  <c r="K13" i="5"/>
  <c r="J13" i="5"/>
  <c r="I13" i="5"/>
  <c r="T19" i="3"/>
  <c r="T34" i="3" s="1"/>
  <c r="T49" i="3" s="1"/>
  <c r="T64" i="3" s="1"/>
  <c r="T79" i="3" s="1"/>
  <c r="T94" i="3" s="1"/>
  <c r="T109" i="3" s="1"/>
  <c r="T124" i="3" s="1"/>
  <c r="T139" i="3" s="1"/>
  <c r="T154" i="3" s="1"/>
  <c r="T169" i="3" s="1"/>
  <c r="T184" i="3" s="1"/>
  <c r="T199" i="3" s="1"/>
  <c r="T214" i="3" s="1"/>
  <c r="T229" i="3" s="1"/>
  <c r="T244" i="3" s="1"/>
  <c r="T259" i="3" s="1"/>
  <c r="T274" i="3" s="1"/>
  <c r="T289" i="3" s="1"/>
  <c r="T304" i="3" s="1"/>
  <c r="T319" i="3" s="1"/>
  <c r="T334" i="3" s="1"/>
  <c r="T349" i="3" s="1"/>
  <c r="T364" i="3" s="1"/>
  <c r="T379" i="3" s="1"/>
  <c r="T394" i="3" s="1"/>
  <c r="T409" i="3" s="1"/>
  <c r="T424" i="3" s="1"/>
  <c r="T439" i="3" s="1"/>
  <c r="S19" i="3"/>
  <c r="S34" i="3" s="1"/>
  <c r="S49" i="3" s="1"/>
  <c r="S64" i="3" s="1"/>
  <c r="S79" i="3" s="1"/>
  <c r="S94" i="3" s="1"/>
  <c r="S109" i="3" s="1"/>
  <c r="S124" i="3" s="1"/>
  <c r="S139" i="3" s="1"/>
  <c r="S154" i="3" s="1"/>
  <c r="S169" i="3" s="1"/>
  <c r="S184" i="3" s="1"/>
  <c r="S199" i="3" s="1"/>
  <c r="S214" i="3" s="1"/>
  <c r="S229" i="3" s="1"/>
  <c r="S244" i="3" s="1"/>
  <c r="S259" i="3" s="1"/>
  <c r="S274" i="3" s="1"/>
  <c r="S289" i="3" s="1"/>
  <c r="S304" i="3" s="1"/>
  <c r="S319" i="3" s="1"/>
  <c r="S334" i="3" s="1"/>
  <c r="S349" i="3" s="1"/>
  <c r="S364" i="3" s="1"/>
  <c r="S379" i="3" s="1"/>
  <c r="S394" i="3" s="1"/>
  <c r="S409" i="3" s="1"/>
  <c r="S424" i="3" s="1"/>
  <c r="S439" i="3" s="1"/>
  <c r="R19" i="3"/>
  <c r="R34" i="3" s="1"/>
  <c r="R49" i="3" s="1"/>
  <c r="R64" i="3" s="1"/>
  <c r="R79" i="3" s="1"/>
  <c r="R94" i="3" s="1"/>
  <c r="R109" i="3" s="1"/>
  <c r="R124" i="3" s="1"/>
  <c r="R139" i="3" s="1"/>
  <c r="R154" i="3" s="1"/>
  <c r="R169" i="3" s="1"/>
  <c r="R184" i="3" s="1"/>
  <c r="R199" i="3" s="1"/>
  <c r="R214" i="3" s="1"/>
  <c r="R229" i="3" s="1"/>
  <c r="R244" i="3" s="1"/>
  <c r="R259" i="3" s="1"/>
  <c r="R274" i="3" s="1"/>
  <c r="R289" i="3" s="1"/>
  <c r="R304" i="3" s="1"/>
  <c r="R319" i="3" s="1"/>
  <c r="R334" i="3" s="1"/>
  <c r="R349" i="3" s="1"/>
  <c r="R364" i="3" s="1"/>
  <c r="R379" i="3" s="1"/>
  <c r="R394" i="3" s="1"/>
  <c r="R409" i="3" s="1"/>
  <c r="R424" i="3" s="1"/>
  <c r="R439" i="3" s="1"/>
  <c r="Q19" i="3"/>
  <c r="Q34" i="3" s="1"/>
  <c r="Q49" i="3" s="1"/>
  <c r="Q64" i="3" s="1"/>
  <c r="Q79" i="3" s="1"/>
  <c r="Q94" i="3" s="1"/>
  <c r="Q109" i="3" s="1"/>
  <c r="Q124" i="3" s="1"/>
  <c r="Q139" i="3" s="1"/>
  <c r="Q154" i="3" s="1"/>
  <c r="Q169" i="3" s="1"/>
  <c r="Q184" i="3" s="1"/>
  <c r="Q199" i="3" s="1"/>
  <c r="Q214" i="3" s="1"/>
  <c r="Q229" i="3" s="1"/>
  <c r="Q244" i="3" s="1"/>
  <c r="Q259" i="3" s="1"/>
  <c r="Q274" i="3" s="1"/>
  <c r="Q289" i="3" s="1"/>
  <c r="Q304" i="3" s="1"/>
  <c r="Q319" i="3" s="1"/>
  <c r="Q334" i="3" s="1"/>
  <c r="Q349" i="3" s="1"/>
  <c r="Q364" i="3" s="1"/>
  <c r="Q379" i="3" s="1"/>
  <c r="Q394" i="3" s="1"/>
  <c r="Q409" i="3" s="1"/>
  <c r="Q424" i="3" s="1"/>
  <c r="Q439" i="3" s="1"/>
  <c r="P19" i="3"/>
  <c r="O19" i="3"/>
  <c r="O34" i="3" s="1"/>
  <c r="N19" i="3"/>
  <c r="N34" i="3" s="1"/>
  <c r="N49" i="3" s="1"/>
  <c r="N64" i="3" s="1"/>
  <c r="N79" i="3" s="1"/>
  <c r="N94" i="3" s="1"/>
  <c r="N109" i="3" s="1"/>
  <c r="N124" i="3" s="1"/>
  <c r="N139" i="3" s="1"/>
  <c r="N154" i="3" s="1"/>
  <c r="N169" i="3" s="1"/>
  <c r="N184" i="3" s="1"/>
  <c r="N199" i="3" s="1"/>
  <c r="N214" i="3" s="1"/>
  <c r="N229" i="3" s="1"/>
  <c r="N244" i="3" s="1"/>
  <c r="N259" i="3" s="1"/>
  <c r="N274" i="3" s="1"/>
  <c r="N289" i="3" s="1"/>
  <c r="N304" i="3" s="1"/>
  <c r="N319" i="3" s="1"/>
  <c r="N334" i="3" s="1"/>
  <c r="N349" i="3" s="1"/>
  <c r="N364" i="3" s="1"/>
  <c r="N379" i="3" s="1"/>
  <c r="N394" i="3" s="1"/>
  <c r="N409" i="3" s="1"/>
  <c r="N424" i="3" s="1"/>
  <c r="N439" i="3" s="1"/>
  <c r="M19" i="3"/>
  <c r="M34" i="3" s="1"/>
  <c r="L19" i="3"/>
  <c r="L34" i="3" s="1"/>
  <c r="L49" i="3" s="1"/>
  <c r="L64" i="3" s="1"/>
  <c r="L79" i="3" s="1"/>
  <c r="L94" i="3" s="1"/>
  <c r="L109" i="3" s="1"/>
  <c r="L124" i="3" s="1"/>
  <c r="L139" i="3" s="1"/>
  <c r="L154" i="3" s="1"/>
  <c r="L169" i="3" s="1"/>
  <c r="L184" i="3" s="1"/>
  <c r="L199" i="3" s="1"/>
  <c r="L214" i="3" s="1"/>
  <c r="L229" i="3" s="1"/>
  <c r="L244" i="3" s="1"/>
  <c r="L259" i="3" s="1"/>
  <c r="L274" i="3" s="1"/>
  <c r="L289" i="3" s="1"/>
  <c r="L304" i="3" s="1"/>
  <c r="L319" i="3" s="1"/>
  <c r="L334" i="3" s="1"/>
  <c r="L349" i="3" s="1"/>
  <c r="L364" i="3" s="1"/>
  <c r="L379" i="3" s="1"/>
  <c r="L394" i="3" s="1"/>
  <c r="L409" i="3" s="1"/>
  <c r="L424" i="3" s="1"/>
  <c r="L439" i="3" s="1"/>
  <c r="K19" i="3"/>
  <c r="K34" i="3" s="1"/>
  <c r="K49" i="3" s="1"/>
  <c r="K64" i="3" s="1"/>
  <c r="K79" i="3" s="1"/>
  <c r="K94" i="3" s="1"/>
  <c r="K109" i="3" s="1"/>
  <c r="K124" i="3" s="1"/>
  <c r="K139" i="3" s="1"/>
  <c r="K154" i="3" s="1"/>
  <c r="K169" i="3" s="1"/>
  <c r="K184" i="3" s="1"/>
  <c r="K199" i="3" s="1"/>
  <c r="K214" i="3" s="1"/>
  <c r="K229" i="3" s="1"/>
  <c r="K244" i="3" s="1"/>
  <c r="K259" i="3" s="1"/>
  <c r="K274" i="3" s="1"/>
  <c r="K289" i="3" s="1"/>
  <c r="K304" i="3" s="1"/>
  <c r="K319" i="3" s="1"/>
  <c r="K334" i="3" s="1"/>
  <c r="K349" i="3" s="1"/>
  <c r="K364" i="3" s="1"/>
  <c r="K379" i="3" s="1"/>
  <c r="K394" i="3" s="1"/>
  <c r="K409" i="3" s="1"/>
  <c r="K424" i="3" s="1"/>
  <c r="K439" i="3" s="1"/>
  <c r="J19" i="3"/>
  <c r="J34" i="3" s="1"/>
  <c r="J49" i="3" s="1"/>
  <c r="J64" i="3" s="1"/>
  <c r="J79" i="3" s="1"/>
  <c r="J94" i="3" s="1"/>
  <c r="J109" i="3" s="1"/>
  <c r="J124" i="3" s="1"/>
  <c r="J139" i="3" s="1"/>
  <c r="J154" i="3" s="1"/>
  <c r="J169" i="3" s="1"/>
  <c r="J184" i="3" s="1"/>
  <c r="J199" i="3" s="1"/>
  <c r="J214" i="3" s="1"/>
  <c r="J229" i="3" s="1"/>
  <c r="J244" i="3" s="1"/>
  <c r="J259" i="3" s="1"/>
  <c r="J274" i="3" s="1"/>
  <c r="J289" i="3" s="1"/>
  <c r="J304" i="3" s="1"/>
  <c r="J319" i="3" s="1"/>
  <c r="J334" i="3" s="1"/>
  <c r="J349" i="3" s="1"/>
  <c r="J364" i="3" s="1"/>
  <c r="J379" i="3" s="1"/>
  <c r="J394" i="3" s="1"/>
  <c r="J409" i="3" s="1"/>
  <c r="J424" i="3" s="1"/>
  <c r="J439" i="3" s="1"/>
  <c r="T448" i="3"/>
  <c r="S448" i="3"/>
  <c r="R448" i="3"/>
  <c r="Q448" i="3"/>
  <c r="P448" i="3"/>
  <c r="O448" i="3"/>
  <c r="N448" i="3"/>
  <c r="M448" i="3"/>
  <c r="L448" i="3"/>
  <c r="K448" i="3"/>
  <c r="J448" i="3"/>
  <c r="I448" i="3"/>
  <c r="T433" i="3"/>
  <c r="S433" i="3"/>
  <c r="R433" i="3"/>
  <c r="Q433" i="3"/>
  <c r="P433" i="3"/>
  <c r="O433" i="3"/>
  <c r="N433" i="3"/>
  <c r="M433" i="3"/>
  <c r="L433" i="3"/>
  <c r="K433" i="3"/>
  <c r="J433" i="3"/>
  <c r="I433" i="3"/>
  <c r="T418" i="3"/>
  <c r="S418" i="3"/>
  <c r="R418" i="3"/>
  <c r="Q418" i="3"/>
  <c r="P418" i="3"/>
  <c r="O418" i="3"/>
  <c r="N418" i="3"/>
  <c r="M418" i="3"/>
  <c r="L418" i="3"/>
  <c r="K418" i="3"/>
  <c r="J418" i="3"/>
  <c r="I418" i="3"/>
  <c r="T403" i="3"/>
  <c r="S403" i="3"/>
  <c r="R403" i="3"/>
  <c r="Q403" i="3"/>
  <c r="P403" i="3"/>
  <c r="O403" i="3"/>
  <c r="N403" i="3"/>
  <c r="M403" i="3"/>
  <c r="L403" i="3"/>
  <c r="K403" i="3"/>
  <c r="J403" i="3"/>
  <c r="I403" i="3"/>
  <c r="T388" i="3"/>
  <c r="S388" i="3"/>
  <c r="R388" i="3"/>
  <c r="Q388" i="3"/>
  <c r="P388" i="3"/>
  <c r="O388" i="3"/>
  <c r="N388" i="3"/>
  <c r="M388" i="3"/>
  <c r="L388" i="3"/>
  <c r="K388" i="3"/>
  <c r="J388" i="3"/>
  <c r="I388" i="3"/>
  <c r="T373" i="3"/>
  <c r="S373" i="3"/>
  <c r="R373" i="3"/>
  <c r="Q373" i="3"/>
  <c r="P373" i="3"/>
  <c r="O373" i="3"/>
  <c r="N373" i="3"/>
  <c r="M373" i="3"/>
  <c r="L373" i="3"/>
  <c r="K373" i="3"/>
  <c r="J373" i="3"/>
  <c r="I373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T88" i="3"/>
  <c r="S88" i="3"/>
  <c r="R88" i="3"/>
  <c r="Q88" i="3"/>
  <c r="P88" i="3"/>
  <c r="O88" i="3"/>
  <c r="N88" i="3"/>
  <c r="M88" i="3"/>
  <c r="L88" i="3"/>
  <c r="K88" i="3"/>
  <c r="J88" i="3"/>
  <c r="I88" i="3"/>
  <c r="T73" i="3"/>
  <c r="S73" i="3"/>
  <c r="R73" i="3"/>
  <c r="Q73" i="3"/>
  <c r="P73" i="3"/>
  <c r="O73" i="3"/>
  <c r="N73" i="3"/>
  <c r="M73" i="3"/>
  <c r="L73" i="3"/>
  <c r="K73" i="3"/>
  <c r="J73" i="3"/>
  <c r="I73" i="3"/>
  <c r="T58" i="3"/>
  <c r="S58" i="3"/>
  <c r="R58" i="3"/>
  <c r="Q58" i="3"/>
  <c r="P58" i="3"/>
  <c r="O58" i="3"/>
  <c r="N58" i="3"/>
  <c r="M58" i="3"/>
  <c r="L58" i="3"/>
  <c r="K58" i="3"/>
  <c r="J58" i="3"/>
  <c r="I58" i="3"/>
  <c r="T43" i="3"/>
  <c r="S43" i="3"/>
  <c r="R43" i="3"/>
  <c r="Q43" i="3"/>
  <c r="P43" i="3"/>
  <c r="O43" i="3"/>
  <c r="N43" i="3"/>
  <c r="M43" i="3"/>
  <c r="L43" i="3"/>
  <c r="K43" i="3"/>
  <c r="J43" i="3"/>
  <c r="I43" i="3"/>
  <c r="T28" i="3"/>
  <c r="S28" i="3"/>
  <c r="R28" i="3"/>
  <c r="Q28" i="3"/>
  <c r="P28" i="3"/>
  <c r="O28" i="3"/>
  <c r="N28" i="3"/>
  <c r="M28" i="3"/>
  <c r="L28" i="3"/>
  <c r="K28" i="3"/>
  <c r="J28" i="3"/>
  <c r="I28" i="3"/>
  <c r="I19" i="3"/>
  <c r="I34" i="3" s="1"/>
  <c r="T13" i="3"/>
  <c r="S13" i="3"/>
  <c r="R13" i="3"/>
  <c r="Q13" i="3"/>
  <c r="P13" i="3"/>
  <c r="O13" i="3"/>
  <c r="N13" i="3"/>
  <c r="M13" i="3"/>
  <c r="L13" i="3"/>
  <c r="K13" i="3"/>
  <c r="J13" i="3"/>
  <c r="I13" i="3"/>
  <c r="I49" i="3" l="1"/>
  <c r="I64" i="3" s="1"/>
  <c r="I79" i="3" s="1"/>
  <c r="I94" i="3" s="1"/>
  <c r="I109" i="3" s="1"/>
  <c r="I124" i="3" s="1"/>
  <c r="I139" i="3" s="1"/>
  <c r="I154" i="3" s="1"/>
  <c r="I169" i="3" s="1"/>
  <c r="I184" i="3" s="1"/>
  <c r="I199" i="3" s="1"/>
  <c r="I214" i="3" s="1"/>
  <c r="I229" i="3" s="1"/>
  <c r="I244" i="3" s="1"/>
  <c r="I259" i="3" s="1"/>
  <c r="I274" i="3" s="1"/>
  <c r="I289" i="3" s="1"/>
  <c r="I304" i="3" s="1"/>
  <c r="I319" i="3" s="1"/>
  <c r="I334" i="3" s="1"/>
  <c r="I349" i="3" s="1"/>
  <c r="I364" i="3" s="1"/>
  <c r="I379" i="3" s="1"/>
  <c r="I394" i="3" s="1"/>
  <c r="I409" i="3" s="1"/>
  <c r="I424" i="3" s="1"/>
  <c r="I439" i="3" s="1"/>
  <c r="P34" i="3"/>
  <c r="P49" i="3" s="1"/>
  <c r="P64" i="3" s="1"/>
  <c r="P79" i="3" s="1"/>
  <c r="P94" i="3" s="1"/>
  <c r="P109" i="3" s="1"/>
  <c r="P124" i="3" s="1"/>
  <c r="P139" i="3" s="1"/>
  <c r="P154" i="3" s="1"/>
  <c r="P169" i="3" s="1"/>
  <c r="P184" i="3" s="1"/>
  <c r="P199" i="3" s="1"/>
  <c r="P214" i="3" s="1"/>
  <c r="P229" i="3" s="1"/>
  <c r="P244" i="3" s="1"/>
  <c r="P259" i="3" s="1"/>
  <c r="P274" i="3" s="1"/>
  <c r="P289" i="3" s="1"/>
  <c r="P304" i="3" s="1"/>
  <c r="P319" i="3" s="1"/>
  <c r="P334" i="3" s="1"/>
  <c r="P349" i="3" s="1"/>
  <c r="P364" i="3" s="1"/>
  <c r="P379" i="3" s="1"/>
  <c r="P394" i="3" s="1"/>
  <c r="P409" i="3" s="1"/>
  <c r="P424" i="3" s="1"/>
  <c r="P439" i="3" s="1"/>
  <c r="M49" i="3"/>
  <c r="M64" i="3" s="1"/>
  <c r="M79" i="3" s="1"/>
  <c r="M94" i="3" s="1"/>
  <c r="M109" i="3" s="1"/>
  <c r="M124" i="3" s="1"/>
  <c r="M139" i="3" s="1"/>
  <c r="M154" i="3" s="1"/>
  <c r="M169" i="3" s="1"/>
  <c r="M184" i="3" s="1"/>
  <c r="M199" i="3" s="1"/>
  <c r="M214" i="3" s="1"/>
  <c r="M229" i="3" s="1"/>
  <c r="M244" i="3" s="1"/>
  <c r="M259" i="3" s="1"/>
  <c r="M274" i="3" s="1"/>
  <c r="M289" i="3" s="1"/>
  <c r="M304" i="3" s="1"/>
  <c r="M319" i="3" s="1"/>
  <c r="M334" i="3" s="1"/>
  <c r="M349" i="3" s="1"/>
  <c r="M364" i="3" s="1"/>
  <c r="M379" i="3" s="1"/>
  <c r="M394" i="3" s="1"/>
  <c r="M409" i="3" s="1"/>
  <c r="M424" i="3" s="1"/>
  <c r="M439" i="3" s="1"/>
  <c r="O49" i="3"/>
  <c r="O64" i="3" s="1"/>
  <c r="O79" i="3" s="1"/>
  <c r="O94" i="3" s="1"/>
  <c r="O109" i="3" s="1"/>
  <c r="O124" i="3" s="1"/>
  <c r="O139" i="3" s="1"/>
  <c r="O154" i="3" s="1"/>
  <c r="O169" i="3" s="1"/>
  <c r="O184" i="3" s="1"/>
  <c r="O199" i="3" s="1"/>
  <c r="O214" i="3" s="1"/>
  <c r="O229" i="3" s="1"/>
  <c r="O244" i="3" s="1"/>
  <c r="O259" i="3" s="1"/>
  <c r="O274" i="3" s="1"/>
  <c r="O289" i="3" s="1"/>
  <c r="O304" i="3" s="1"/>
  <c r="O319" i="3" s="1"/>
  <c r="O334" i="3" s="1"/>
  <c r="O349" i="3" s="1"/>
  <c r="O364" i="3" s="1"/>
  <c r="O379" i="3" s="1"/>
  <c r="O394" i="3" s="1"/>
  <c r="O409" i="3" s="1"/>
  <c r="O424" i="3" s="1"/>
  <c r="O439" i="3" s="1"/>
  <c r="E47" i="3" l="1"/>
  <c r="E32" i="3"/>
  <c r="E17" i="3"/>
  <c r="E2" i="3"/>
  <c r="AH439" i="3" l="1"/>
  <c r="AG439" i="3"/>
  <c r="AU439" i="3" s="1"/>
  <c r="AF439" i="3"/>
  <c r="AT439" i="3" s="1"/>
  <c r="AE439" i="3"/>
  <c r="AD439" i="3"/>
  <c r="AC439" i="3"/>
  <c r="AB439" i="3"/>
  <c r="AA439" i="3"/>
  <c r="Z439" i="3"/>
  <c r="Y439" i="3"/>
  <c r="X439" i="3"/>
  <c r="W439" i="3"/>
  <c r="AH424" i="3"/>
  <c r="AG424" i="3"/>
  <c r="AU424" i="3" s="1"/>
  <c r="AF424" i="3"/>
  <c r="AE424" i="3"/>
  <c r="AD424" i="3"/>
  <c r="AC424" i="3"/>
  <c r="AB424" i="3"/>
  <c r="AA424" i="3"/>
  <c r="Z424" i="3"/>
  <c r="Y424" i="3"/>
  <c r="X424" i="3"/>
  <c r="W424" i="3"/>
  <c r="AH409" i="3"/>
  <c r="AG409" i="3"/>
  <c r="AU409" i="3" s="1"/>
  <c r="AF409" i="3"/>
  <c r="AT409" i="3" s="1"/>
  <c r="AE409" i="3"/>
  <c r="AD409" i="3"/>
  <c r="AC409" i="3"/>
  <c r="AB409" i="3"/>
  <c r="AA409" i="3"/>
  <c r="Z409" i="3"/>
  <c r="Y409" i="3"/>
  <c r="X409" i="3"/>
  <c r="W409" i="3"/>
  <c r="AH394" i="3"/>
  <c r="AG394" i="3"/>
  <c r="AU394" i="3" s="1"/>
  <c r="AF394" i="3"/>
  <c r="AT394" i="3" s="1"/>
  <c r="AE394" i="3"/>
  <c r="AD394" i="3"/>
  <c r="AC394" i="3"/>
  <c r="AB394" i="3"/>
  <c r="AA394" i="3"/>
  <c r="Z394" i="3"/>
  <c r="Y394" i="3"/>
  <c r="X394" i="3"/>
  <c r="W394" i="3"/>
  <c r="AH379" i="3"/>
  <c r="AG379" i="3"/>
  <c r="AU379" i="3" s="1"/>
  <c r="AF379" i="3"/>
  <c r="AT379" i="3" s="1"/>
  <c r="AE379" i="3"/>
  <c r="AD379" i="3"/>
  <c r="AC379" i="3"/>
  <c r="AB379" i="3"/>
  <c r="AA379" i="3"/>
  <c r="Z379" i="3"/>
  <c r="Y379" i="3"/>
  <c r="X379" i="3"/>
  <c r="W379" i="3"/>
  <c r="AH364" i="3"/>
  <c r="AG364" i="3"/>
  <c r="AU364" i="3" s="1"/>
  <c r="AF364" i="3"/>
  <c r="AE364" i="3"/>
  <c r="AD364" i="3"/>
  <c r="AC364" i="3"/>
  <c r="AB364" i="3"/>
  <c r="AA364" i="3"/>
  <c r="Z364" i="3"/>
  <c r="Y364" i="3"/>
  <c r="X364" i="3"/>
  <c r="W364" i="3"/>
  <c r="AH349" i="3"/>
  <c r="AG349" i="3"/>
  <c r="AU349" i="3" s="1"/>
  <c r="AF349" i="3"/>
  <c r="AT349" i="3" s="1"/>
  <c r="AE349" i="3"/>
  <c r="AD349" i="3"/>
  <c r="AC349" i="3"/>
  <c r="AB349" i="3"/>
  <c r="AA349" i="3"/>
  <c r="Z349" i="3"/>
  <c r="Y349" i="3"/>
  <c r="X349" i="3"/>
  <c r="W349" i="3"/>
  <c r="AH334" i="3"/>
  <c r="AG334" i="3"/>
  <c r="AU334" i="3" s="1"/>
  <c r="AF334" i="3"/>
  <c r="AE334" i="3"/>
  <c r="AD334" i="3"/>
  <c r="AC334" i="3"/>
  <c r="AB334" i="3"/>
  <c r="AA334" i="3"/>
  <c r="Z334" i="3"/>
  <c r="Y334" i="3"/>
  <c r="X334" i="3"/>
  <c r="W334" i="3"/>
  <c r="AH319" i="3"/>
  <c r="AG319" i="3"/>
  <c r="AF319" i="3"/>
  <c r="AT319" i="3" s="1"/>
  <c r="AE319" i="3"/>
  <c r="AD319" i="3"/>
  <c r="AC319" i="3"/>
  <c r="AB319" i="3"/>
  <c r="AA319" i="3"/>
  <c r="Z319" i="3"/>
  <c r="Y319" i="3"/>
  <c r="X319" i="3"/>
  <c r="W319" i="3"/>
  <c r="AH304" i="3"/>
  <c r="AG304" i="3"/>
  <c r="AU304" i="3" s="1"/>
  <c r="AF304" i="3"/>
  <c r="AT304" i="3" s="1"/>
  <c r="AE304" i="3"/>
  <c r="AD304" i="3"/>
  <c r="AC304" i="3"/>
  <c r="AB304" i="3"/>
  <c r="AA304" i="3"/>
  <c r="Z304" i="3"/>
  <c r="Y304" i="3"/>
  <c r="X304" i="3"/>
  <c r="W304" i="3"/>
  <c r="AH289" i="3"/>
  <c r="AG289" i="3"/>
  <c r="AU289" i="3" s="1"/>
  <c r="AF289" i="3"/>
  <c r="AT289" i="3" s="1"/>
  <c r="AE289" i="3"/>
  <c r="AD289" i="3"/>
  <c r="AC289" i="3"/>
  <c r="AB289" i="3"/>
  <c r="AA289" i="3"/>
  <c r="Z289" i="3"/>
  <c r="Y289" i="3"/>
  <c r="X289" i="3"/>
  <c r="W289" i="3"/>
  <c r="AH274" i="3"/>
  <c r="AG274" i="3"/>
  <c r="AF274" i="3"/>
  <c r="AT274" i="3" s="1"/>
  <c r="AE274" i="3"/>
  <c r="AD274" i="3"/>
  <c r="AC274" i="3"/>
  <c r="AB274" i="3"/>
  <c r="AA274" i="3"/>
  <c r="Z274" i="3"/>
  <c r="Y274" i="3"/>
  <c r="X274" i="3"/>
  <c r="W274" i="3"/>
  <c r="AH259" i="3"/>
  <c r="AG259" i="3"/>
  <c r="AF259" i="3"/>
  <c r="AT259" i="3" s="1"/>
  <c r="AE259" i="3"/>
  <c r="AD259" i="3"/>
  <c r="AC259" i="3"/>
  <c r="AB259" i="3"/>
  <c r="AA259" i="3"/>
  <c r="Z259" i="3"/>
  <c r="Y259" i="3"/>
  <c r="X259" i="3"/>
  <c r="W259" i="3"/>
  <c r="AH244" i="3"/>
  <c r="AG244" i="3"/>
  <c r="AU244" i="3" s="1"/>
  <c r="AF244" i="3"/>
  <c r="AE244" i="3"/>
  <c r="AD244" i="3"/>
  <c r="AC244" i="3"/>
  <c r="AB244" i="3"/>
  <c r="AA244" i="3"/>
  <c r="Z244" i="3"/>
  <c r="Y244" i="3"/>
  <c r="X244" i="3"/>
  <c r="W244" i="3"/>
  <c r="AH229" i="3"/>
  <c r="AG229" i="3"/>
  <c r="AF229" i="3"/>
  <c r="AT229" i="3" s="1"/>
  <c r="AE229" i="3"/>
  <c r="AD229" i="3"/>
  <c r="AC229" i="3"/>
  <c r="AB229" i="3"/>
  <c r="AA229" i="3"/>
  <c r="Z229" i="3"/>
  <c r="Y229" i="3"/>
  <c r="X229" i="3"/>
  <c r="W229" i="3"/>
  <c r="AH214" i="3"/>
  <c r="AG214" i="3"/>
  <c r="AU214" i="3" s="1"/>
  <c r="AF214" i="3"/>
  <c r="AT214" i="3" s="1"/>
  <c r="AE214" i="3"/>
  <c r="AD214" i="3"/>
  <c r="AC214" i="3"/>
  <c r="AB214" i="3"/>
  <c r="AA214" i="3"/>
  <c r="Z214" i="3"/>
  <c r="Y214" i="3"/>
  <c r="X214" i="3"/>
  <c r="W214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AH184" i="3"/>
  <c r="AG184" i="3"/>
  <c r="AU184" i="3" s="1"/>
  <c r="AF184" i="3"/>
  <c r="AE184" i="3"/>
  <c r="AD184" i="3"/>
  <c r="AC184" i="3"/>
  <c r="AB184" i="3"/>
  <c r="AA184" i="3"/>
  <c r="Z184" i="3"/>
  <c r="Y184" i="3"/>
  <c r="X184" i="3"/>
  <c r="W184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AH154" i="3"/>
  <c r="AG154" i="3"/>
  <c r="AU154" i="3" s="1"/>
  <c r="AF154" i="3"/>
  <c r="AE154" i="3"/>
  <c r="AD154" i="3"/>
  <c r="AC154" i="3"/>
  <c r="AB154" i="3"/>
  <c r="AA154" i="3"/>
  <c r="Z154" i="3"/>
  <c r="Y154" i="3"/>
  <c r="X154" i="3"/>
  <c r="W154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AH124" i="3"/>
  <c r="AG124" i="3"/>
  <c r="AU124" i="3" s="1"/>
  <c r="AF124" i="3"/>
  <c r="AT124" i="3" s="1"/>
  <c r="AE124" i="3"/>
  <c r="AD124" i="3"/>
  <c r="AC124" i="3"/>
  <c r="AB124" i="3"/>
  <c r="AA124" i="3"/>
  <c r="Z124" i="3"/>
  <c r="Y124" i="3"/>
  <c r="X124" i="3"/>
  <c r="W124" i="3"/>
  <c r="AH109" i="3"/>
  <c r="AG109" i="3"/>
  <c r="AU109" i="3" s="1"/>
  <c r="AF109" i="3"/>
  <c r="AE109" i="3"/>
  <c r="AD109" i="3"/>
  <c r="AC109" i="3"/>
  <c r="AB109" i="3"/>
  <c r="AA109" i="3"/>
  <c r="Z109" i="3"/>
  <c r="Y109" i="3"/>
  <c r="X109" i="3"/>
  <c r="W109" i="3"/>
  <c r="AH94" i="3"/>
  <c r="AV94" i="3" s="1"/>
  <c r="AG94" i="3"/>
  <c r="AF94" i="3"/>
  <c r="AE94" i="3"/>
  <c r="AD94" i="3"/>
  <c r="AC94" i="3"/>
  <c r="AB94" i="3"/>
  <c r="AA94" i="3"/>
  <c r="Z94" i="3"/>
  <c r="Y94" i="3"/>
  <c r="X94" i="3"/>
  <c r="W94" i="3"/>
  <c r="AH79" i="3"/>
  <c r="AG79" i="3"/>
  <c r="AF79" i="3"/>
  <c r="AT79" i="3" s="1"/>
  <c r="AE79" i="3"/>
  <c r="AD79" i="3"/>
  <c r="AC79" i="3"/>
  <c r="AB79" i="3"/>
  <c r="AA79" i="3"/>
  <c r="Z79" i="3"/>
  <c r="Y79" i="3"/>
  <c r="X79" i="3"/>
  <c r="W79" i="3"/>
  <c r="AH64" i="3"/>
  <c r="AG64" i="3"/>
  <c r="AU64" i="3" s="1"/>
  <c r="AF64" i="3"/>
  <c r="AE64" i="3"/>
  <c r="AD64" i="3"/>
  <c r="AC64" i="3"/>
  <c r="AB64" i="3"/>
  <c r="AA64" i="3"/>
  <c r="Z64" i="3"/>
  <c r="Y64" i="3"/>
  <c r="X64" i="3"/>
  <c r="W64" i="3"/>
  <c r="AH49" i="3"/>
  <c r="AG49" i="3"/>
  <c r="AU49" i="3" s="1"/>
  <c r="AF49" i="3"/>
  <c r="AE49" i="3"/>
  <c r="AD49" i="3"/>
  <c r="AC49" i="3"/>
  <c r="AB49" i="3"/>
  <c r="AA49" i="3"/>
  <c r="Z49" i="3"/>
  <c r="Y49" i="3"/>
  <c r="X49" i="3"/>
  <c r="W49" i="3"/>
  <c r="AH34" i="3"/>
  <c r="AG34" i="3"/>
  <c r="AF34" i="3"/>
  <c r="AT34" i="3" s="1"/>
  <c r="AE34" i="3"/>
  <c r="AD34" i="3"/>
  <c r="AR34" i="3" s="1"/>
  <c r="AC34" i="3"/>
  <c r="AB34" i="3"/>
  <c r="AA34" i="3"/>
  <c r="Z34" i="3"/>
  <c r="Y34" i="3"/>
  <c r="X34" i="3"/>
  <c r="W34" i="3"/>
  <c r="W28" i="3"/>
  <c r="AH19" i="3"/>
  <c r="AG19" i="3"/>
  <c r="AU19" i="3" s="1"/>
  <c r="AF19" i="3"/>
  <c r="AE19" i="3"/>
  <c r="AD19" i="3"/>
  <c r="AC19" i="3"/>
  <c r="AQ19" i="3" s="1"/>
  <c r="AB19" i="3"/>
  <c r="AA19" i="3"/>
  <c r="Z19" i="3"/>
  <c r="Y19" i="3"/>
  <c r="X19" i="3"/>
  <c r="W19" i="3"/>
  <c r="AH4" i="3"/>
  <c r="AG4" i="3"/>
  <c r="AF4" i="3"/>
  <c r="AE4" i="3"/>
  <c r="AD4" i="3"/>
  <c r="AC4" i="3"/>
  <c r="AQ4" i="3" s="1"/>
  <c r="AB4" i="3"/>
  <c r="AA4" i="3"/>
  <c r="Z4" i="3"/>
  <c r="Y4" i="3"/>
  <c r="X4" i="3"/>
  <c r="W4" i="3"/>
  <c r="AH439" i="5"/>
  <c r="AV439" i="5" s="1"/>
  <c r="AG439" i="5"/>
  <c r="AF439" i="5"/>
  <c r="AH424" i="5"/>
  <c r="AG424" i="5"/>
  <c r="AF424" i="5"/>
  <c r="AH409" i="5"/>
  <c r="AV409" i="5" s="1"/>
  <c r="AG409" i="5"/>
  <c r="AF409" i="5"/>
  <c r="AT409" i="5" s="1"/>
  <c r="AH394" i="5"/>
  <c r="AG394" i="5"/>
  <c r="AF394" i="5"/>
  <c r="AH379" i="5"/>
  <c r="AG379" i="5"/>
  <c r="AF379" i="5"/>
  <c r="AT379" i="5" s="1"/>
  <c r="AH364" i="5"/>
  <c r="AG364" i="5"/>
  <c r="AU364" i="5" s="1"/>
  <c r="AF364" i="5"/>
  <c r="AH349" i="5"/>
  <c r="AG349" i="5"/>
  <c r="AF349" i="5"/>
  <c r="AH334" i="5"/>
  <c r="AG334" i="5"/>
  <c r="AU334" i="5" s="1"/>
  <c r="AF334" i="5"/>
  <c r="AH319" i="5"/>
  <c r="AG319" i="5"/>
  <c r="AF319" i="5"/>
  <c r="AH304" i="5"/>
  <c r="AG304" i="5"/>
  <c r="AF304" i="5"/>
  <c r="AH289" i="5"/>
  <c r="AV289" i="5" s="1"/>
  <c r="AG289" i="5"/>
  <c r="AF289" i="5"/>
  <c r="AT289" i="5" s="1"/>
  <c r="AH274" i="5"/>
  <c r="AG274" i="5"/>
  <c r="AF274" i="5"/>
  <c r="AH259" i="5"/>
  <c r="AG259" i="5"/>
  <c r="AF259" i="5"/>
  <c r="AT259" i="5" s="1"/>
  <c r="AH244" i="5"/>
  <c r="AG244" i="5"/>
  <c r="AU244" i="5" s="1"/>
  <c r="AF244" i="5"/>
  <c r="AH229" i="5"/>
  <c r="AG229" i="5"/>
  <c r="AF229" i="5"/>
  <c r="AH214" i="5"/>
  <c r="AG214" i="5"/>
  <c r="AU214" i="5" s="1"/>
  <c r="AF214" i="5"/>
  <c r="AH199" i="5"/>
  <c r="AV199" i="5" s="1"/>
  <c r="AG199" i="5"/>
  <c r="AF199" i="5"/>
  <c r="AH184" i="5"/>
  <c r="AG184" i="5"/>
  <c r="AF184" i="5"/>
  <c r="AH169" i="5"/>
  <c r="AV169" i="5" s="1"/>
  <c r="AG169" i="5"/>
  <c r="AF169" i="5"/>
  <c r="AT169" i="5" s="1"/>
  <c r="AH154" i="5"/>
  <c r="AG154" i="5"/>
  <c r="AF154" i="5"/>
  <c r="AH139" i="5"/>
  <c r="AG139" i="5"/>
  <c r="AF139" i="5"/>
  <c r="AT139" i="5" s="1"/>
  <c r="AH124" i="5"/>
  <c r="AG124" i="5"/>
  <c r="AF124" i="5"/>
  <c r="AH109" i="5"/>
  <c r="AG109" i="5"/>
  <c r="AF109" i="5"/>
  <c r="AH94" i="5"/>
  <c r="AG94" i="5"/>
  <c r="AU94" i="5" s="1"/>
  <c r="AF94" i="5"/>
  <c r="AH79" i="5"/>
  <c r="AG79" i="5"/>
  <c r="AF79" i="5"/>
  <c r="AH64" i="5"/>
  <c r="AG64" i="5"/>
  <c r="AU64" i="5" s="1"/>
  <c r="AF64" i="5"/>
  <c r="AT64" i="5" s="1"/>
  <c r="AD64" i="5"/>
  <c r="AH49" i="5"/>
  <c r="AG49" i="5"/>
  <c r="AF49" i="5"/>
  <c r="AH34" i="5"/>
  <c r="AG34" i="5"/>
  <c r="AU34" i="5" s="1"/>
  <c r="AF34" i="5"/>
  <c r="AT34" i="5" s="1"/>
  <c r="AB34" i="5"/>
  <c r="W28" i="5"/>
  <c r="AH19" i="5"/>
  <c r="AG19" i="5"/>
  <c r="AF19" i="5"/>
  <c r="Z19" i="5"/>
  <c r="AH4" i="5"/>
  <c r="AG4" i="5"/>
  <c r="AF4" i="5"/>
  <c r="AE4" i="5"/>
  <c r="AD4" i="5"/>
  <c r="AC4" i="5"/>
  <c r="AB4" i="5"/>
  <c r="AA4" i="5"/>
  <c r="Z4" i="5"/>
  <c r="Y4" i="5"/>
  <c r="X4" i="5"/>
  <c r="W4" i="5"/>
  <c r="B5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U448" i="3"/>
  <c r="U447" i="3"/>
  <c r="G447" i="3"/>
  <c r="E447" i="3"/>
  <c r="C447" i="3"/>
  <c r="B447" i="3"/>
  <c r="U446" i="3"/>
  <c r="G446" i="3"/>
  <c r="E446" i="3"/>
  <c r="C446" i="3"/>
  <c r="B446" i="3"/>
  <c r="U445" i="3"/>
  <c r="G445" i="3"/>
  <c r="E445" i="3"/>
  <c r="C445" i="3"/>
  <c r="B445" i="3"/>
  <c r="U444" i="3"/>
  <c r="G444" i="3"/>
  <c r="E444" i="3"/>
  <c r="C444" i="3"/>
  <c r="B444" i="3"/>
  <c r="U443" i="3"/>
  <c r="G443" i="3"/>
  <c r="E443" i="3"/>
  <c r="C443" i="3"/>
  <c r="B443" i="3"/>
  <c r="U442" i="3"/>
  <c r="G442" i="3"/>
  <c r="E442" i="3"/>
  <c r="C442" i="3"/>
  <c r="B442" i="3"/>
  <c r="U441" i="3"/>
  <c r="G441" i="3"/>
  <c r="F441" i="3"/>
  <c r="F442" i="3" s="1"/>
  <c r="F443" i="3" s="1"/>
  <c r="F444" i="3" s="1"/>
  <c r="F445" i="3" s="1"/>
  <c r="F446" i="3" s="1"/>
  <c r="F447" i="3" s="1"/>
  <c r="E441" i="3"/>
  <c r="C441" i="3"/>
  <c r="B441" i="3"/>
  <c r="U440" i="3"/>
  <c r="G440" i="3"/>
  <c r="E440" i="3"/>
  <c r="C440" i="3"/>
  <c r="B440" i="3"/>
  <c r="AV439" i="3"/>
  <c r="E437" i="3"/>
  <c r="U432" i="3"/>
  <c r="G432" i="3"/>
  <c r="E432" i="3"/>
  <c r="C432" i="3"/>
  <c r="B432" i="3"/>
  <c r="U431" i="3"/>
  <c r="G431" i="3"/>
  <c r="E431" i="3"/>
  <c r="C431" i="3"/>
  <c r="B431" i="3"/>
  <c r="U430" i="3"/>
  <c r="G430" i="3"/>
  <c r="E430" i="3"/>
  <c r="C430" i="3"/>
  <c r="B430" i="3"/>
  <c r="U429" i="3"/>
  <c r="G429" i="3"/>
  <c r="E429" i="3"/>
  <c r="C429" i="3"/>
  <c r="B429" i="3"/>
  <c r="U428" i="3"/>
  <c r="G428" i="3"/>
  <c r="E428" i="3"/>
  <c r="C428" i="3"/>
  <c r="B428" i="3"/>
  <c r="U427" i="3"/>
  <c r="G427" i="3"/>
  <c r="E427" i="3"/>
  <c r="C427" i="3"/>
  <c r="B427" i="3"/>
  <c r="U426" i="3"/>
  <c r="G426" i="3"/>
  <c r="F426" i="3"/>
  <c r="F427" i="3" s="1"/>
  <c r="F428" i="3" s="1"/>
  <c r="F429" i="3" s="1"/>
  <c r="F430" i="3" s="1"/>
  <c r="F431" i="3" s="1"/>
  <c r="F432" i="3" s="1"/>
  <c r="E426" i="3"/>
  <c r="C426" i="3"/>
  <c r="B426" i="3"/>
  <c r="U425" i="3"/>
  <c r="G425" i="3"/>
  <c r="E425" i="3"/>
  <c r="C425" i="3"/>
  <c r="B425" i="3"/>
  <c r="AV424" i="3"/>
  <c r="AT424" i="3"/>
  <c r="E422" i="3"/>
  <c r="U418" i="3"/>
  <c r="U417" i="3"/>
  <c r="G417" i="3"/>
  <c r="E417" i="3"/>
  <c r="C417" i="3"/>
  <c r="B417" i="3"/>
  <c r="U416" i="3"/>
  <c r="G416" i="3"/>
  <c r="E416" i="3"/>
  <c r="C416" i="3"/>
  <c r="B416" i="3"/>
  <c r="U415" i="3"/>
  <c r="G415" i="3"/>
  <c r="E415" i="3"/>
  <c r="C415" i="3"/>
  <c r="B415" i="3"/>
  <c r="U414" i="3"/>
  <c r="G414" i="3"/>
  <c r="E414" i="3"/>
  <c r="C414" i="3"/>
  <c r="B414" i="3"/>
  <c r="U413" i="3"/>
  <c r="G413" i="3"/>
  <c r="E413" i="3"/>
  <c r="C413" i="3"/>
  <c r="B413" i="3"/>
  <c r="U412" i="3"/>
  <c r="G412" i="3"/>
  <c r="E412" i="3"/>
  <c r="C412" i="3"/>
  <c r="B412" i="3"/>
  <c r="U411" i="3"/>
  <c r="G411" i="3"/>
  <c r="F411" i="3"/>
  <c r="F412" i="3" s="1"/>
  <c r="F413" i="3" s="1"/>
  <c r="F414" i="3" s="1"/>
  <c r="F415" i="3" s="1"/>
  <c r="F416" i="3" s="1"/>
  <c r="F417" i="3" s="1"/>
  <c r="E411" i="3"/>
  <c r="C411" i="3"/>
  <c r="B411" i="3"/>
  <c r="U410" i="3"/>
  <c r="G410" i="3"/>
  <c r="E410" i="3"/>
  <c r="C410" i="3"/>
  <c r="B410" i="3"/>
  <c r="AV409" i="3"/>
  <c r="E407" i="3"/>
  <c r="U403" i="3"/>
  <c r="U402" i="3"/>
  <c r="G402" i="3"/>
  <c r="E402" i="3"/>
  <c r="C402" i="3"/>
  <c r="B402" i="3"/>
  <c r="U401" i="3"/>
  <c r="G401" i="3"/>
  <c r="E401" i="3"/>
  <c r="C401" i="3"/>
  <c r="B401" i="3"/>
  <c r="U400" i="3"/>
  <c r="G400" i="3"/>
  <c r="E400" i="3"/>
  <c r="C400" i="3"/>
  <c r="B400" i="3"/>
  <c r="U399" i="3"/>
  <c r="G399" i="3"/>
  <c r="E399" i="3"/>
  <c r="C399" i="3"/>
  <c r="B399" i="3"/>
  <c r="U398" i="3"/>
  <c r="G398" i="3"/>
  <c r="E398" i="3"/>
  <c r="C398" i="3"/>
  <c r="B398" i="3"/>
  <c r="U397" i="3"/>
  <c r="G397" i="3"/>
  <c r="E397" i="3"/>
  <c r="C397" i="3"/>
  <c r="B397" i="3"/>
  <c r="U396" i="3"/>
  <c r="G396" i="3"/>
  <c r="F396" i="3"/>
  <c r="F397" i="3" s="1"/>
  <c r="F398" i="3" s="1"/>
  <c r="F399" i="3" s="1"/>
  <c r="F400" i="3" s="1"/>
  <c r="F401" i="3" s="1"/>
  <c r="F402" i="3" s="1"/>
  <c r="E396" i="3"/>
  <c r="C396" i="3"/>
  <c r="B396" i="3"/>
  <c r="U395" i="3"/>
  <c r="G395" i="3"/>
  <c r="E395" i="3"/>
  <c r="C395" i="3"/>
  <c r="B395" i="3"/>
  <c r="AV394" i="3"/>
  <c r="E392" i="3"/>
  <c r="U387" i="3"/>
  <c r="G387" i="3"/>
  <c r="E387" i="3"/>
  <c r="C387" i="3"/>
  <c r="B387" i="3"/>
  <c r="U386" i="3"/>
  <c r="G386" i="3"/>
  <c r="E386" i="3"/>
  <c r="C386" i="3"/>
  <c r="B386" i="3"/>
  <c r="U385" i="3"/>
  <c r="G385" i="3"/>
  <c r="E385" i="3"/>
  <c r="C385" i="3"/>
  <c r="B385" i="3"/>
  <c r="U384" i="3"/>
  <c r="G384" i="3"/>
  <c r="E384" i="3"/>
  <c r="C384" i="3"/>
  <c r="B384" i="3"/>
  <c r="U383" i="3"/>
  <c r="G383" i="3"/>
  <c r="E383" i="3"/>
  <c r="C383" i="3"/>
  <c r="B383" i="3"/>
  <c r="U382" i="3"/>
  <c r="G382" i="3"/>
  <c r="E382" i="3"/>
  <c r="C382" i="3"/>
  <c r="B382" i="3"/>
  <c r="U381" i="3"/>
  <c r="G381" i="3"/>
  <c r="F381" i="3"/>
  <c r="F382" i="3" s="1"/>
  <c r="F383" i="3" s="1"/>
  <c r="F384" i="3" s="1"/>
  <c r="F385" i="3" s="1"/>
  <c r="F386" i="3" s="1"/>
  <c r="F387" i="3" s="1"/>
  <c r="E381" i="3"/>
  <c r="C381" i="3"/>
  <c r="B381" i="3"/>
  <c r="U380" i="3"/>
  <c r="G380" i="3"/>
  <c r="E380" i="3"/>
  <c r="C380" i="3"/>
  <c r="B380" i="3"/>
  <c r="AV379" i="3"/>
  <c r="E377" i="3"/>
  <c r="U373" i="3"/>
  <c r="U372" i="3"/>
  <c r="G372" i="3"/>
  <c r="E372" i="3"/>
  <c r="C372" i="3"/>
  <c r="B372" i="3"/>
  <c r="U371" i="3"/>
  <c r="G371" i="3"/>
  <c r="E371" i="3"/>
  <c r="C371" i="3"/>
  <c r="B371" i="3"/>
  <c r="U370" i="3"/>
  <c r="G370" i="3"/>
  <c r="E370" i="3"/>
  <c r="C370" i="3"/>
  <c r="B370" i="3"/>
  <c r="U369" i="3"/>
  <c r="G369" i="3"/>
  <c r="E369" i="3"/>
  <c r="C369" i="3"/>
  <c r="B369" i="3"/>
  <c r="U368" i="3"/>
  <c r="G368" i="3"/>
  <c r="F368" i="3"/>
  <c r="F369" i="3" s="1"/>
  <c r="F370" i="3" s="1"/>
  <c r="F371" i="3" s="1"/>
  <c r="F372" i="3" s="1"/>
  <c r="E368" i="3"/>
  <c r="C368" i="3"/>
  <c r="B368" i="3"/>
  <c r="U367" i="3"/>
  <c r="G367" i="3"/>
  <c r="F367" i="3"/>
  <c r="E367" i="3"/>
  <c r="C367" i="3"/>
  <c r="B367" i="3"/>
  <c r="U366" i="3"/>
  <c r="G366" i="3"/>
  <c r="F366" i="3"/>
  <c r="E366" i="3"/>
  <c r="C366" i="3"/>
  <c r="B366" i="3"/>
  <c r="U365" i="3"/>
  <c r="G365" i="3"/>
  <c r="E365" i="3"/>
  <c r="C365" i="3"/>
  <c r="B365" i="3"/>
  <c r="AV364" i="3"/>
  <c r="AT364" i="3"/>
  <c r="E362" i="3"/>
  <c r="U358" i="3"/>
  <c r="U357" i="3"/>
  <c r="G357" i="3"/>
  <c r="E357" i="3"/>
  <c r="C357" i="3"/>
  <c r="B357" i="3"/>
  <c r="U356" i="3"/>
  <c r="G356" i="3"/>
  <c r="E356" i="3"/>
  <c r="C356" i="3"/>
  <c r="B356" i="3"/>
  <c r="U355" i="3"/>
  <c r="G355" i="3"/>
  <c r="E355" i="3"/>
  <c r="C355" i="3"/>
  <c r="B355" i="3"/>
  <c r="U354" i="3"/>
  <c r="G354" i="3"/>
  <c r="E354" i="3"/>
  <c r="C354" i="3"/>
  <c r="B354" i="3"/>
  <c r="U353" i="3"/>
  <c r="G353" i="3"/>
  <c r="E353" i="3"/>
  <c r="C353" i="3"/>
  <c r="B353" i="3"/>
  <c r="U352" i="3"/>
  <c r="G352" i="3"/>
  <c r="E352" i="3"/>
  <c r="C352" i="3"/>
  <c r="B352" i="3"/>
  <c r="U351" i="3"/>
  <c r="G351" i="3"/>
  <c r="F351" i="3"/>
  <c r="F352" i="3" s="1"/>
  <c r="F353" i="3" s="1"/>
  <c r="F354" i="3" s="1"/>
  <c r="F355" i="3" s="1"/>
  <c r="F356" i="3" s="1"/>
  <c r="F357" i="3" s="1"/>
  <c r="E351" i="3"/>
  <c r="C351" i="3"/>
  <c r="B351" i="3"/>
  <c r="U350" i="3"/>
  <c r="G350" i="3"/>
  <c r="E350" i="3"/>
  <c r="C350" i="3"/>
  <c r="B350" i="3"/>
  <c r="AV349" i="3"/>
  <c r="E347" i="3"/>
  <c r="U342" i="3"/>
  <c r="G342" i="3"/>
  <c r="E342" i="3"/>
  <c r="C342" i="3"/>
  <c r="B342" i="3"/>
  <c r="U341" i="3"/>
  <c r="G341" i="3"/>
  <c r="E341" i="3"/>
  <c r="C341" i="3"/>
  <c r="B341" i="3"/>
  <c r="U340" i="3"/>
  <c r="G340" i="3"/>
  <c r="E340" i="3"/>
  <c r="C340" i="3"/>
  <c r="B340" i="3"/>
  <c r="U339" i="3"/>
  <c r="G339" i="3"/>
  <c r="E339" i="3"/>
  <c r="C339" i="3"/>
  <c r="B339" i="3"/>
  <c r="U338" i="3"/>
  <c r="G338" i="3"/>
  <c r="E338" i="3"/>
  <c r="C338" i="3"/>
  <c r="B338" i="3"/>
  <c r="U337" i="3"/>
  <c r="G337" i="3"/>
  <c r="E337" i="3"/>
  <c r="C337" i="3"/>
  <c r="B337" i="3"/>
  <c r="U336" i="3"/>
  <c r="G336" i="3"/>
  <c r="F336" i="3"/>
  <c r="F337" i="3" s="1"/>
  <c r="F338" i="3" s="1"/>
  <c r="F339" i="3" s="1"/>
  <c r="F340" i="3" s="1"/>
  <c r="F341" i="3" s="1"/>
  <c r="F342" i="3" s="1"/>
  <c r="E336" i="3"/>
  <c r="C336" i="3"/>
  <c r="B336" i="3"/>
  <c r="U335" i="3"/>
  <c r="G335" i="3"/>
  <c r="E335" i="3"/>
  <c r="C335" i="3"/>
  <c r="B335" i="3"/>
  <c r="AV334" i="3"/>
  <c r="AT334" i="3"/>
  <c r="E332" i="3"/>
  <c r="U327" i="3"/>
  <c r="G327" i="3"/>
  <c r="E327" i="3"/>
  <c r="C327" i="3"/>
  <c r="B327" i="3"/>
  <c r="U326" i="3"/>
  <c r="G326" i="3"/>
  <c r="E326" i="3"/>
  <c r="C326" i="3"/>
  <c r="B326" i="3"/>
  <c r="U325" i="3"/>
  <c r="G325" i="3"/>
  <c r="E325" i="3"/>
  <c r="C325" i="3"/>
  <c r="B325" i="3"/>
  <c r="U324" i="3"/>
  <c r="G324" i="3"/>
  <c r="E324" i="3"/>
  <c r="C324" i="3"/>
  <c r="B324" i="3"/>
  <c r="U323" i="3"/>
  <c r="G323" i="3"/>
  <c r="E323" i="3"/>
  <c r="C323" i="3"/>
  <c r="B323" i="3"/>
  <c r="U322" i="3"/>
  <c r="G322" i="3"/>
  <c r="F322" i="3"/>
  <c r="F323" i="3" s="1"/>
  <c r="F324" i="3" s="1"/>
  <c r="F325" i="3" s="1"/>
  <c r="F326" i="3" s="1"/>
  <c r="F327" i="3" s="1"/>
  <c r="E322" i="3"/>
  <c r="C322" i="3"/>
  <c r="B322" i="3"/>
  <c r="U321" i="3"/>
  <c r="G321" i="3"/>
  <c r="F321" i="3"/>
  <c r="E321" i="3"/>
  <c r="C321" i="3"/>
  <c r="B321" i="3"/>
  <c r="U320" i="3"/>
  <c r="G320" i="3"/>
  <c r="E320" i="3"/>
  <c r="C320" i="3"/>
  <c r="B320" i="3"/>
  <c r="AV319" i="3"/>
  <c r="AU319" i="3"/>
  <c r="E317" i="3"/>
  <c r="U313" i="3"/>
  <c r="U312" i="3"/>
  <c r="G312" i="3"/>
  <c r="E312" i="3"/>
  <c r="C312" i="3"/>
  <c r="B312" i="3"/>
  <c r="U311" i="3"/>
  <c r="G311" i="3"/>
  <c r="E311" i="3"/>
  <c r="C311" i="3"/>
  <c r="B311" i="3"/>
  <c r="U310" i="3"/>
  <c r="G310" i="3"/>
  <c r="E310" i="3"/>
  <c r="C310" i="3"/>
  <c r="B310" i="3"/>
  <c r="U309" i="3"/>
  <c r="G309" i="3"/>
  <c r="E309" i="3"/>
  <c r="C309" i="3"/>
  <c r="B309" i="3"/>
  <c r="U308" i="3"/>
  <c r="G308" i="3"/>
  <c r="E308" i="3"/>
  <c r="C308" i="3"/>
  <c r="B308" i="3"/>
  <c r="U307" i="3"/>
  <c r="G307" i="3"/>
  <c r="E307" i="3"/>
  <c r="C307" i="3"/>
  <c r="B307" i="3"/>
  <c r="U306" i="3"/>
  <c r="G306" i="3"/>
  <c r="F306" i="3"/>
  <c r="F307" i="3" s="1"/>
  <c r="F308" i="3" s="1"/>
  <c r="F309" i="3" s="1"/>
  <c r="F310" i="3" s="1"/>
  <c r="F311" i="3" s="1"/>
  <c r="F312" i="3" s="1"/>
  <c r="E306" i="3"/>
  <c r="C306" i="3"/>
  <c r="B306" i="3"/>
  <c r="U305" i="3"/>
  <c r="G305" i="3"/>
  <c r="E305" i="3"/>
  <c r="C305" i="3"/>
  <c r="B305" i="3"/>
  <c r="AV304" i="3"/>
  <c r="E302" i="3"/>
  <c r="U297" i="3"/>
  <c r="G297" i="3"/>
  <c r="E297" i="3"/>
  <c r="C297" i="3"/>
  <c r="B297" i="3"/>
  <c r="U296" i="3"/>
  <c r="G296" i="3"/>
  <c r="E296" i="3"/>
  <c r="C296" i="3"/>
  <c r="B296" i="3"/>
  <c r="U295" i="3"/>
  <c r="G295" i="3"/>
  <c r="E295" i="3"/>
  <c r="C295" i="3"/>
  <c r="B295" i="3"/>
  <c r="U294" i="3"/>
  <c r="G294" i="3"/>
  <c r="E294" i="3"/>
  <c r="C294" i="3"/>
  <c r="B294" i="3"/>
  <c r="U293" i="3"/>
  <c r="G293" i="3"/>
  <c r="E293" i="3"/>
  <c r="C293" i="3"/>
  <c r="B293" i="3"/>
  <c r="U292" i="3"/>
  <c r="G292" i="3"/>
  <c r="E292" i="3"/>
  <c r="C292" i="3"/>
  <c r="B292" i="3"/>
  <c r="U291" i="3"/>
  <c r="G291" i="3"/>
  <c r="F291" i="3"/>
  <c r="F292" i="3" s="1"/>
  <c r="F293" i="3" s="1"/>
  <c r="F294" i="3" s="1"/>
  <c r="F295" i="3" s="1"/>
  <c r="F296" i="3" s="1"/>
  <c r="F297" i="3" s="1"/>
  <c r="E291" i="3"/>
  <c r="C291" i="3"/>
  <c r="B291" i="3"/>
  <c r="U290" i="3"/>
  <c r="G290" i="3"/>
  <c r="E290" i="3"/>
  <c r="C290" i="3"/>
  <c r="B290" i="3"/>
  <c r="AV289" i="3"/>
  <c r="E287" i="3"/>
  <c r="U283" i="3"/>
  <c r="U282" i="3"/>
  <c r="G282" i="3"/>
  <c r="E282" i="3"/>
  <c r="C282" i="3"/>
  <c r="B282" i="3"/>
  <c r="U281" i="3"/>
  <c r="G281" i="3"/>
  <c r="E281" i="3"/>
  <c r="C281" i="3"/>
  <c r="B281" i="3"/>
  <c r="U280" i="3"/>
  <c r="G280" i="3"/>
  <c r="E280" i="3"/>
  <c r="C280" i="3"/>
  <c r="B280" i="3"/>
  <c r="U279" i="3"/>
  <c r="G279" i="3"/>
  <c r="E279" i="3"/>
  <c r="C279" i="3"/>
  <c r="B279" i="3"/>
  <c r="U278" i="3"/>
  <c r="G278" i="3"/>
  <c r="E278" i="3"/>
  <c r="C278" i="3"/>
  <c r="B278" i="3"/>
  <c r="U277" i="3"/>
  <c r="G277" i="3"/>
  <c r="E277" i="3"/>
  <c r="C277" i="3"/>
  <c r="B277" i="3"/>
  <c r="U276" i="3"/>
  <c r="G276" i="3"/>
  <c r="F276" i="3"/>
  <c r="F277" i="3" s="1"/>
  <c r="F278" i="3" s="1"/>
  <c r="F279" i="3" s="1"/>
  <c r="F280" i="3" s="1"/>
  <c r="F281" i="3" s="1"/>
  <c r="F282" i="3" s="1"/>
  <c r="E276" i="3"/>
  <c r="C276" i="3"/>
  <c r="B276" i="3"/>
  <c r="U275" i="3"/>
  <c r="G275" i="3"/>
  <c r="E275" i="3"/>
  <c r="C275" i="3"/>
  <c r="B275" i="3"/>
  <c r="AV274" i="3"/>
  <c r="AU274" i="3"/>
  <c r="E272" i="3"/>
  <c r="U268" i="3"/>
  <c r="U267" i="3"/>
  <c r="G267" i="3"/>
  <c r="E267" i="3"/>
  <c r="C267" i="3"/>
  <c r="B267" i="3"/>
  <c r="U266" i="3"/>
  <c r="G266" i="3"/>
  <c r="E266" i="3"/>
  <c r="C266" i="3"/>
  <c r="B266" i="3"/>
  <c r="U265" i="3"/>
  <c r="G265" i="3"/>
  <c r="E265" i="3"/>
  <c r="C265" i="3"/>
  <c r="B265" i="3"/>
  <c r="U264" i="3"/>
  <c r="G264" i="3"/>
  <c r="E264" i="3"/>
  <c r="C264" i="3"/>
  <c r="B264" i="3"/>
  <c r="U263" i="3"/>
  <c r="G263" i="3"/>
  <c r="E263" i="3"/>
  <c r="C263" i="3"/>
  <c r="B263" i="3"/>
  <c r="U262" i="3"/>
  <c r="G262" i="3"/>
  <c r="E262" i="3"/>
  <c r="C262" i="3"/>
  <c r="B262" i="3"/>
  <c r="U261" i="3"/>
  <c r="G261" i="3"/>
  <c r="F261" i="3"/>
  <c r="F262" i="3" s="1"/>
  <c r="F263" i="3" s="1"/>
  <c r="F264" i="3" s="1"/>
  <c r="F265" i="3" s="1"/>
  <c r="F266" i="3" s="1"/>
  <c r="F267" i="3" s="1"/>
  <c r="E261" i="3"/>
  <c r="C261" i="3"/>
  <c r="B261" i="3"/>
  <c r="U260" i="3"/>
  <c r="G260" i="3"/>
  <c r="E260" i="3"/>
  <c r="C260" i="3"/>
  <c r="B260" i="3"/>
  <c r="AU259" i="3"/>
  <c r="AV259" i="3"/>
  <c r="E257" i="3"/>
  <c r="U253" i="3"/>
  <c r="U252" i="3"/>
  <c r="G252" i="3"/>
  <c r="E252" i="3"/>
  <c r="C252" i="3"/>
  <c r="B252" i="3"/>
  <c r="U251" i="3"/>
  <c r="G251" i="3"/>
  <c r="E251" i="3"/>
  <c r="C251" i="3"/>
  <c r="B251" i="3"/>
  <c r="U250" i="3"/>
  <c r="G250" i="3"/>
  <c r="E250" i="3"/>
  <c r="C250" i="3"/>
  <c r="B250" i="3"/>
  <c r="U249" i="3"/>
  <c r="G249" i="3"/>
  <c r="E249" i="3"/>
  <c r="C249" i="3"/>
  <c r="B249" i="3"/>
  <c r="U248" i="3"/>
  <c r="G248" i="3"/>
  <c r="E248" i="3"/>
  <c r="C248" i="3"/>
  <c r="B248" i="3"/>
  <c r="U247" i="3"/>
  <c r="G247" i="3"/>
  <c r="E247" i="3"/>
  <c r="C247" i="3"/>
  <c r="B247" i="3"/>
  <c r="U246" i="3"/>
  <c r="G246" i="3"/>
  <c r="F246" i="3"/>
  <c r="F247" i="3" s="1"/>
  <c r="F248" i="3" s="1"/>
  <c r="F249" i="3" s="1"/>
  <c r="F250" i="3" s="1"/>
  <c r="F251" i="3" s="1"/>
  <c r="F252" i="3" s="1"/>
  <c r="E246" i="3"/>
  <c r="C246" i="3"/>
  <c r="B246" i="3"/>
  <c r="U245" i="3"/>
  <c r="G245" i="3"/>
  <c r="E245" i="3"/>
  <c r="C245" i="3"/>
  <c r="B245" i="3"/>
  <c r="AV244" i="3"/>
  <c r="AT244" i="3"/>
  <c r="E242" i="3"/>
  <c r="U237" i="3"/>
  <c r="G237" i="3"/>
  <c r="E237" i="3"/>
  <c r="C237" i="3"/>
  <c r="B237" i="3"/>
  <c r="U236" i="3"/>
  <c r="G236" i="3"/>
  <c r="E236" i="3"/>
  <c r="C236" i="3"/>
  <c r="B236" i="3"/>
  <c r="U235" i="3"/>
  <c r="G235" i="3"/>
  <c r="E235" i="3"/>
  <c r="C235" i="3"/>
  <c r="B235" i="3"/>
  <c r="U234" i="3"/>
  <c r="G234" i="3"/>
  <c r="E234" i="3"/>
  <c r="C234" i="3"/>
  <c r="B234" i="3"/>
  <c r="U233" i="3"/>
  <c r="G233" i="3"/>
  <c r="E233" i="3"/>
  <c r="C233" i="3"/>
  <c r="B233" i="3"/>
  <c r="U232" i="3"/>
  <c r="G232" i="3"/>
  <c r="E232" i="3"/>
  <c r="C232" i="3"/>
  <c r="B232" i="3"/>
  <c r="U231" i="3"/>
  <c r="G231" i="3"/>
  <c r="F231" i="3"/>
  <c r="F232" i="3" s="1"/>
  <c r="F233" i="3" s="1"/>
  <c r="F234" i="3" s="1"/>
  <c r="F235" i="3" s="1"/>
  <c r="F236" i="3" s="1"/>
  <c r="F237" i="3" s="1"/>
  <c r="E231" i="3"/>
  <c r="C231" i="3"/>
  <c r="B231" i="3"/>
  <c r="U230" i="3"/>
  <c r="G230" i="3"/>
  <c r="AE230" i="3" s="1"/>
  <c r="E230" i="3"/>
  <c r="C230" i="3"/>
  <c r="B230" i="3"/>
  <c r="AV229" i="3"/>
  <c r="AU229" i="3"/>
  <c r="E227" i="3"/>
  <c r="U223" i="3"/>
  <c r="U222" i="3"/>
  <c r="G222" i="3"/>
  <c r="E222" i="3"/>
  <c r="C222" i="3"/>
  <c r="B222" i="3"/>
  <c r="U221" i="3"/>
  <c r="G221" i="3"/>
  <c r="E221" i="3"/>
  <c r="C221" i="3"/>
  <c r="B221" i="3"/>
  <c r="U220" i="3"/>
  <c r="G220" i="3"/>
  <c r="E220" i="3"/>
  <c r="C220" i="3"/>
  <c r="B220" i="3"/>
  <c r="U219" i="3"/>
  <c r="G219" i="3"/>
  <c r="E219" i="3"/>
  <c r="C219" i="3"/>
  <c r="B219" i="3"/>
  <c r="U218" i="3"/>
  <c r="G218" i="3"/>
  <c r="E218" i="3"/>
  <c r="C218" i="3"/>
  <c r="B218" i="3"/>
  <c r="U217" i="3"/>
  <c r="G217" i="3"/>
  <c r="E217" i="3"/>
  <c r="C217" i="3"/>
  <c r="B217" i="3"/>
  <c r="U216" i="3"/>
  <c r="G216" i="3"/>
  <c r="F216" i="3"/>
  <c r="F217" i="3" s="1"/>
  <c r="F218" i="3" s="1"/>
  <c r="F219" i="3" s="1"/>
  <c r="F220" i="3" s="1"/>
  <c r="F221" i="3" s="1"/>
  <c r="F222" i="3" s="1"/>
  <c r="E216" i="3"/>
  <c r="C216" i="3"/>
  <c r="B216" i="3"/>
  <c r="U215" i="3"/>
  <c r="G215" i="3"/>
  <c r="E215" i="3"/>
  <c r="C215" i="3"/>
  <c r="B215" i="3"/>
  <c r="AV214" i="3"/>
  <c r="E212" i="3"/>
  <c r="U207" i="3"/>
  <c r="G207" i="3"/>
  <c r="AE207" i="3" s="1"/>
  <c r="E207" i="3"/>
  <c r="C207" i="3"/>
  <c r="B207" i="3"/>
  <c r="U206" i="3"/>
  <c r="G206" i="3"/>
  <c r="E206" i="3"/>
  <c r="C206" i="3"/>
  <c r="B206" i="3"/>
  <c r="U205" i="3"/>
  <c r="G205" i="3"/>
  <c r="E205" i="3"/>
  <c r="C205" i="3"/>
  <c r="B205" i="3"/>
  <c r="U204" i="3"/>
  <c r="G204" i="3"/>
  <c r="E204" i="3"/>
  <c r="C204" i="3"/>
  <c r="B204" i="3"/>
  <c r="U203" i="3"/>
  <c r="G203" i="3"/>
  <c r="AB203" i="3" s="1"/>
  <c r="E203" i="3"/>
  <c r="C203" i="3"/>
  <c r="B203" i="3"/>
  <c r="U202" i="3"/>
  <c r="G202" i="3"/>
  <c r="E202" i="3"/>
  <c r="C202" i="3"/>
  <c r="B202" i="3"/>
  <c r="U201" i="3"/>
  <c r="G201" i="3"/>
  <c r="F201" i="3"/>
  <c r="F202" i="3" s="1"/>
  <c r="F203" i="3" s="1"/>
  <c r="F204" i="3" s="1"/>
  <c r="F205" i="3" s="1"/>
  <c r="F206" i="3" s="1"/>
  <c r="F207" i="3" s="1"/>
  <c r="E201" i="3"/>
  <c r="C201" i="3"/>
  <c r="B201" i="3"/>
  <c r="U200" i="3"/>
  <c r="G200" i="3"/>
  <c r="E200" i="3"/>
  <c r="C200" i="3"/>
  <c r="B200" i="3"/>
  <c r="AT199" i="3"/>
  <c r="AV199" i="3"/>
  <c r="AU199" i="3"/>
  <c r="E197" i="3"/>
  <c r="U193" i="3"/>
  <c r="U192" i="3"/>
  <c r="G192" i="3"/>
  <c r="E192" i="3"/>
  <c r="C192" i="3"/>
  <c r="B192" i="3"/>
  <c r="U191" i="3"/>
  <c r="G191" i="3"/>
  <c r="E191" i="3"/>
  <c r="C191" i="3"/>
  <c r="B191" i="3"/>
  <c r="U190" i="3"/>
  <c r="G190" i="3"/>
  <c r="E190" i="3"/>
  <c r="C190" i="3"/>
  <c r="B190" i="3"/>
  <c r="U189" i="3"/>
  <c r="G189" i="3"/>
  <c r="E189" i="3"/>
  <c r="C189" i="3"/>
  <c r="B189" i="3"/>
  <c r="U188" i="3"/>
  <c r="G188" i="3"/>
  <c r="E188" i="3"/>
  <c r="C188" i="3"/>
  <c r="B188" i="3"/>
  <c r="U187" i="3"/>
  <c r="G187" i="3"/>
  <c r="E187" i="3"/>
  <c r="C187" i="3"/>
  <c r="B187" i="3"/>
  <c r="U186" i="3"/>
  <c r="G186" i="3"/>
  <c r="F186" i="3"/>
  <c r="F187" i="3" s="1"/>
  <c r="F188" i="3" s="1"/>
  <c r="F189" i="3" s="1"/>
  <c r="F190" i="3" s="1"/>
  <c r="F191" i="3" s="1"/>
  <c r="F192" i="3" s="1"/>
  <c r="E186" i="3"/>
  <c r="C186" i="3"/>
  <c r="B186" i="3"/>
  <c r="U185" i="3"/>
  <c r="G185" i="3"/>
  <c r="E185" i="3"/>
  <c r="C185" i="3"/>
  <c r="B185" i="3"/>
  <c r="AV184" i="3"/>
  <c r="AT184" i="3"/>
  <c r="E182" i="3"/>
  <c r="U178" i="3"/>
  <c r="U177" i="3"/>
  <c r="G177" i="3"/>
  <c r="AH177" i="3" s="1"/>
  <c r="E177" i="3"/>
  <c r="C177" i="3"/>
  <c r="B177" i="3"/>
  <c r="U176" i="3"/>
  <c r="G176" i="3"/>
  <c r="E176" i="3"/>
  <c r="C176" i="3"/>
  <c r="B176" i="3"/>
  <c r="U175" i="3"/>
  <c r="G175" i="3"/>
  <c r="E175" i="3"/>
  <c r="C175" i="3"/>
  <c r="B175" i="3"/>
  <c r="U174" i="3"/>
  <c r="G174" i="3"/>
  <c r="E174" i="3"/>
  <c r="C174" i="3"/>
  <c r="B174" i="3"/>
  <c r="U173" i="3"/>
  <c r="G173" i="3"/>
  <c r="E173" i="3"/>
  <c r="C173" i="3"/>
  <c r="B173" i="3"/>
  <c r="U172" i="3"/>
  <c r="G172" i="3"/>
  <c r="E172" i="3"/>
  <c r="C172" i="3"/>
  <c r="B172" i="3"/>
  <c r="U171" i="3"/>
  <c r="G171" i="3"/>
  <c r="F171" i="3"/>
  <c r="F172" i="3" s="1"/>
  <c r="F173" i="3" s="1"/>
  <c r="F174" i="3" s="1"/>
  <c r="F175" i="3" s="1"/>
  <c r="F176" i="3" s="1"/>
  <c r="F177" i="3" s="1"/>
  <c r="E171" i="3"/>
  <c r="C171" i="3"/>
  <c r="B171" i="3"/>
  <c r="U170" i="3"/>
  <c r="G170" i="3"/>
  <c r="E170" i="3"/>
  <c r="C170" i="3"/>
  <c r="B170" i="3"/>
  <c r="AV169" i="3"/>
  <c r="AU169" i="3"/>
  <c r="AT169" i="3"/>
  <c r="E167" i="3"/>
  <c r="U163" i="3"/>
  <c r="U162" i="3"/>
  <c r="G162" i="3"/>
  <c r="E162" i="3"/>
  <c r="C162" i="3"/>
  <c r="B162" i="3"/>
  <c r="U161" i="3"/>
  <c r="G161" i="3"/>
  <c r="E161" i="3"/>
  <c r="C161" i="3"/>
  <c r="B161" i="3"/>
  <c r="U160" i="3"/>
  <c r="G160" i="3"/>
  <c r="E160" i="3"/>
  <c r="C160" i="3"/>
  <c r="B160" i="3"/>
  <c r="U159" i="3"/>
  <c r="G159" i="3"/>
  <c r="E159" i="3"/>
  <c r="C159" i="3"/>
  <c r="B159" i="3"/>
  <c r="U158" i="3"/>
  <c r="G158" i="3"/>
  <c r="E158" i="3"/>
  <c r="C158" i="3"/>
  <c r="B158" i="3"/>
  <c r="U157" i="3"/>
  <c r="G157" i="3"/>
  <c r="E157" i="3"/>
  <c r="C157" i="3"/>
  <c r="B157" i="3"/>
  <c r="U156" i="3"/>
  <c r="G156" i="3"/>
  <c r="F156" i="3"/>
  <c r="F157" i="3" s="1"/>
  <c r="F158" i="3" s="1"/>
  <c r="F159" i="3" s="1"/>
  <c r="F160" i="3" s="1"/>
  <c r="F161" i="3" s="1"/>
  <c r="F162" i="3" s="1"/>
  <c r="E156" i="3"/>
  <c r="C156" i="3"/>
  <c r="B156" i="3"/>
  <c r="U155" i="3"/>
  <c r="G155" i="3"/>
  <c r="AB155" i="3" s="1"/>
  <c r="E155" i="3"/>
  <c r="C155" i="3"/>
  <c r="B155" i="3"/>
  <c r="AV154" i="3"/>
  <c r="AT154" i="3"/>
  <c r="E152" i="3"/>
  <c r="U148" i="3"/>
  <c r="U147" i="3"/>
  <c r="G147" i="3"/>
  <c r="E147" i="3"/>
  <c r="C147" i="3"/>
  <c r="B147" i="3"/>
  <c r="U146" i="3"/>
  <c r="G146" i="3"/>
  <c r="E146" i="3"/>
  <c r="C146" i="3"/>
  <c r="B146" i="3"/>
  <c r="U145" i="3"/>
  <c r="G145" i="3"/>
  <c r="E145" i="3"/>
  <c r="C145" i="3"/>
  <c r="B145" i="3"/>
  <c r="U144" i="3"/>
  <c r="G144" i="3"/>
  <c r="E144" i="3"/>
  <c r="C144" i="3"/>
  <c r="B144" i="3"/>
  <c r="U143" i="3"/>
  <c r="G143" i="3"/>
  <c r="E143" i="3"/>
  <c r="C143" i="3"/>
  <c r="B143" i="3"/>
  <c r="U142" i="3"/>
  <c r="G142" i="3"/>
  <c r="E142" i="3"/>
  <c r="C142" i="3"/>
  <c r="B142" i="3"/>
  <c r="U141" i="3"/>
  <c r="G141" i="3"/>
  <c r="F141" i="3"/>
  <c r="F142" i="3" s="1"/>
  <c r="F143" i="3" s="1"/>
  <c r="F144" i="3" s="1"/>
  <c r="F145" i="3" s="1"/>
  <c r="F146" i="3" s="1"/>
  <c r="F147" i="3" s="1"/>
  <c r="E141" i="3"/>
  <c r="C141" i="3"/>
  <c r="B141" i="3"/>
  <c r="U140" i="3"/>
  <c r="G140" i="3"/>
  <c r="AC140" i="3" s="1"/>
  <c r="E140" i="3"/>
  <c r="C140" i="3"/>
  <c r="B140" i="3"/>
  <c r="AV139" i="3"/>
  <c r="AU139" i="3"/>
  <c r="AT139" i="3"/>
  <c r="E137" i="3"/>
  <c r="U133" i="3"/>
  <c r="U132" i="3"/>
  <c r="G132" i="3"/>
  <c r="Z132" i="3" s="1"/>
  <c r="E132" i="3"/>
  <c r="C132" i="3"/>
  <c r="B132" i="3"/>
  <c r="U131" i="3"/>
  <c r="G131" i="3"/>
  <c r="E131" i="3"/>
  <c r="C131" i="3"/>
  <c r="B131" i="3"/>
  <c r="U130" i="3"/>
  <c r="G130" i="3"/>
  <c r="E130" i="3"/>
  <c r="C130" i="3"/>
  <c r="B130" i="3"/>
  <c r="U129" i="3"/>
  <c r="G129" i="3"/>
  <c r="E129" i="3"/>
  <c r="C129" i="3"/>
  <c r="B129" i="3"/>
  <c r="U128" i="3"/>
  <c r="G128" i="3"/>
  <c r="E128" i="3"/>
  <c r="C128" i="3"/>
  <c r="B128" i="3"/>
  <c r="U127" i="3"/>
  <c r="G127" i="3"/>
  <c r="E127" i="3"/>
  <c r="C127" i="3"/>
  <c r="B127" i="3"/>
  <c r="U126" i="3"/>
  <c r="G126" i="3"/>
  <c r="AH126" i="3" s="1"/>
  <c r="F126" i="3"/>
  <c r="F127" i="3" s="1"/>
  <c r="F128" i="3" s="1"/>
  <c r="F129" i="3" s="1"/>
  <c r="F130" i="3" s="1"/>
  <c r="F131" i="3" s="1"/>
  <c r="F132" i="3" s="1"/>
  <c r="E126" i="3"/>
  <c r="C126" i="3"/>
  <c r="B126" i="3"/>
  <c r="U125" i="3"/>
  <c r="G125" i="3"/>
  <c r="E125" i="3"/>
  <c r="C125" i="3"/>
  <c r="B125" i="3"/>
  <c r="AV124" i="3"/>
  <c r="E122" i="3"/>
  <c r="U117" i="3"/>
  <c r="G117" i="3"/>
  <c r="E117" i="3"/>
  <c r="C117" i="3"/>
  <c r="B117" i="3"/>
  <c r="U116" i="3"/>
  <c r="G116" i="3"/>
  <c r="E116" i="3"/>
  <c r="C116" i="3"/>
  <c r="B116" i="3"/>
  <c r="U115" i="3"/>
  <c r="G115" i="3"/>
  <c r="E115" i="3"/>
  <c r="C115" i="3"/>
  <c r="B115" i="3"/>
  <c r="U114" i="3"/>
  <c r="G114" i="3"/>
  <c r="E114" i="3"/>
  <c r="C114" i="3"/>
  <c r="B114" i="3"/>
  <c r="U113" i="3"/>
  <c r="G113" i="3"/>
  <c r="AH113" i="3" s="1"/>
  <c r="E113" i="3"/>
  <c r="C113" i="3"/>
  <c r="B113" i="3"/>
  <c r="U112" i="3"/>
  <c r="G112" i="3"/>
  <c r="E112" i="3"/>
  <c r="C112" i="3"/>
  <c r="B112" i="3"/>
  <c r="U111" i="3"/>
  <c r="G111" i="3"/>
  <c r="Z111" i="3" s="1"/>
  <c r="F111" i="3"/>
  <c r="F112" i="3" s="1"/>
  <c r="F113" i="3" s="1"/>
  <c r="F114" i="3" s="1"/>
  <c r="F115" i="3" s="1"/>
  <c r="F116" i="3" s="1"/>
  <c r="F117" i="3" s="1"/>
  <c r="E111" i="3"/>
  <c r="C111" i="3"/>
  <c r="B111" i="3"/>
  <c r="U110" i="3"/>
  <c r="G110" i="3"/>
  <c r="E110" i="3"/>
  <c r="C110" i="3"/>
  <c r="B110" i="3"/>
  <c r="AV109" i="3"/>
  <c r="AT109" i="3"/>
  <c r="E107" i="3"/>
  <c r="U103" i="3"/>
  <c r="U102" i="3"/>
  <c r="G102" i="3"/>
  <c r="E102" i="3"/>
  <c r="C102" i="3"/>
  <c r="B102" i="3"/>
  <c r="U101" i="3"/>
  <c r="G101" i="3"/>
  <c r="AC101" i="3" s="1"/>
  <c r="E101" i="3"/>
  <c r="C101" i="3"/>
  <c r="B101" i="3"/>
  <c r="U100" i="3"/>
  <c r="G100" i="3"/>
  <c r="AH100" i="3" s="1"/>
  <c r="E100" i="3"/>
  <c r="C100" i="3"/>
  <c r="B100" i="3"/>
  <c r="U99" i="3"/>
  <c r="G99" i="3"/>
  <c r="E99" i="3"/>
  <c r="C99" i="3"/>
  <c r="B99" i="3"/>
  <c r="U98" i="3"/>
  <c r="G98" i="3"/>
  <c r="Z98" i="3" s="1"/>
  <c r="E98" i="3"/>
  <c r="C98" i="3"/>
  <c r="B98" i="3"/>
  <c r="U97" i="3"/>
  <c r="G97" i="3"/>
  <c r="E97" i="3"/>
  <c r="C97" i="3"/>
  <c r="B97" i="3"/>
  <c r="U96" i="3"/>
  <c r="G96" i="3"/>
  <c r="F96" i="3"/>
  <c r="F97" i="3" s="1"/>
  <c r="F98" i="3" s="1"/>
  <c r="F99" i="3" s="1"/>
  <c r="F100" i="3" s="1"/>
  <c r="F101" i="3" s="1"/>
  <c r="F102" i="3" s="1"/>
  <c r="E96" i="3"/>
  <c r="C96" i="3"/>
  <c r="B96" i="3"/>
  <c r="U95" i="3"/>
  <c r="G95" i="3"/>
  <c r="E95" i="3"/>
  <c r="C95" i="3"/>
  <c r="B95" i="3"/>
  <c r="AU94" i="3"/>
  <c r="AT94" i="3"/>
  <c r="E92" i="3"/>
  <c r="U88" i="3"/>
  <c r="U87" i="3"/>
  <c r="G87" i="3"/>
  <c r="AH87" i="3" s="1"/>
  <c r="E87" i="3"/>
  <c r="C87" i="3"/>
  <c r="B87" i="3"/>
  <c r="U86" i="3"/>
  <c r="G86" i="3"/>
  <c r="E86" i="3"/>
  <c r="C86" i="3"/>
  <c r="B86" i="3"/>
  <c r="U85" i="3"/>
  <c r="G85" i="3"/>
  <c r="E85" i="3"/>
  <c r="C85" i="3"/>
  <c r="B85" i="3"/>
  <c r="U84" i="3"/>
  <c r="G84" i="3"/>
  <c r="E84" i="3"/>
  <c r="C84" i="3"/>
  <c r="B84" i="3"/>
  <c r="U83" i="3"/>
  <c r="G83" i="3"/>
  <c r="E83" i="3"/>
  <c r="C83" i="3"/>
  <c r="B83" i="3"/>
  <c r="U82" i="3"/>
  <c r="G82" i="3"/>
  <c r="E82" i="3"/>
  <c r="C82" i="3"/>
  <c r="B82" i="3"/>
  <c r="U81" i="3"/>
  <c r="G81" i="3"/>
  <c r="F81" i="3"/>
  <c r="F82" i="3" s="1"/>
  <c r="F83" i="3" s="1"/>
  <c r="F84" i="3" s="1"/>
  <c r="F85" i="3" s="1"/>
  <c r="F86" i="3" s="1"/>
  <c r="F87" i="3" s="1"/>
  <c r="E81" i="3"/>
  <c r="C81" i="3"/>
  <c r="B81" i="3"/>
  <c r="U80" i="3"/>
  <c r="G80" i="3"/>
  <c r="E80" i="3"/>
  <c r="C80" i="3"/>
  <c r="B80" i="3"/>
  <c r="AV79" i="3"/>
  <c r="AU79" i="3"/>
  <c r="E77" i="3"/>
  <c r="U73" i="3"/>
  <c r="U72" i="3"/>
  <c r="G72" i="3"/>
  <c r="E72" i="3"/>
  <c r="C72" i="3"/>
  <c r="B72" i="3"/>
  <c r="U71" i="3"/>
  <c r="G71" i="3"/>
  <c r="E71" i="3"/>
  <c r="C71" i="3"/>
  <c r="B71" i="3"/>
  <c r="U70" i="3"/>
  <c r="G70" i="3"/>
  <c r="AH70" i="3" s="1"/>
  <c r="E70" i="3"/>
  <c r="C70" i="3"/>
  <c r="B70" i="3"/>
  <c r="U69" i="3"/>
  <c r="G69" i="3"/>
  <c r="E69" i="3"/>
  <c r="C69" i="3"/>
  <c r="B69" i="3"/>
  <c r="U68" i="3"/>
  <c r="G68" i="3"/>
  <c r="E68" i="3"/>
  <c r="C68" i="3"/>
  <c r="B68" i="3"/>
  <c r="U67" i="3"/>
  <c r="G67" i="3"/>
  <c r="W67" i="3" s="1"/>
  <c r="E67" i="3"/>
  <c r="C67" i="3"/>
  <c r="B67" i="3"/>
  <c r="U66" i="3"/>
  <c r="G66" i="3"/>
  <c r="F66" i="3"/>
  <c r="F67" i="3" s="1"/>
  <c r="F68" i="3" s="1"/>
  <c r="F69" i="3" s="1"/>
  <c r="F70" i="3" s="1"/>
  <c r="F71" i="3" s="1"/>
  <c r="F72" i="3" s="1"/>
  <c r="E66" i="3"/>
  <c r="C66" i="3"/>
  <c r="B66" i="3"/>
  <c r="U65" i="3"/>
  <c r="G65" i="3"/>
  <c r="AE65" i="3" s="1"/>
  <c r="E65" i="3"/>
  <c r="C65" i="3"/>
  <c r="B65" i="3"/>
  <c r="AV64" i="3"/>
  <c r="AT64" i="3"/>
  <c r="E62" i="3"/>
  <c r="U58" i="3"/>
  <c r="U57" i="3"/>
  <c r="G57" i="3"/>
  <c r="E57" i="3"/>
  <c r="C57" i="3"/>
  <c r="B57" i="3"/>
  <c r="U56" i="3"/>
  <c r="G56" i="3"/>
  <c r="AE56" i="3" s="1"/>
  <c r="E56" i="3"/>
  <c r="C56" i="3"/>
  <c r="B56" i="3"/>
  <c r="U55" i="3"/>
  <c r="G55" i="3"/>
  <c r="E55" i="3"/>
  <c r="C55" i="3"/>
  <c r="B55" i="3"/>
  <c r="U54" i="3"/>
  <c r="G54" i="3"/>
  <c r="W54" i="3" s="1"/>
  <c r="E54" i="3"/>
  <c r="C54" i="3"/>
  <c r="B54" i="3"/>
  <c r="U53" i="3"/>
  <c r="G53" i="3"/>
  <c r="E53" i="3"/>
  <c r="C53" i="3"/>
  <c r="B53" i="3"/>
  <c r="U52" i="3"/>
  <c r="G52" i="3"/>
  <c r="AE52" i="3" s="1"/>
  <c r="E52" i="3"/>
  <c r="C52" i="3"/>
  <c r="B52" i="3"/>
  <c r="U51" i="3"/>
  <c r="G51" i="3"/>
  <c r="F51" i="3"/>
  <c r="F52" i="3" s="1"/>
  <c r="F53" i="3" s="1"/>
  <c r="F54" i="3" s="1"/>
  <c r="F55" i="3" s="1"/>
  <c r="F56" i="3" s="1"/>
  <c r="F57" i="3" s="1"/>
  <c r="E51" i="3"/>
  <c r="C51" i="3"/>
  <c r="B51" i="3"/>
  <c r="U50" i="3"/>
  <c r="G50" i="3"/>
  <c r="W50" i="3" s="1"/>
  <c r="E50" i="3"/>
  <c r="C50" i="3"/>
  <c r="B50" i="3"/>
  <c r="AV49" i="3"/>
  <c r="AT49" i="3"/>
  <c r="U43" i="3"/>
  <c r="U42" i="3"/>
  <c r="G42" i="3"/>
  <c r="E42" i="3"/>
  <c r="C42" i="3"/>
  <c r="B42" i="3"/>
  <c r="U41" i="3"/>
  <c r="G41" i="3"/>
  <c r="W41" i="3" s="1"/>
  <c r="E41" i="3"/>
  <c r="C41" i="3"/>
  <c r="B41" i="3"/>
  <c r="U40" i="3"/>
  <c r="G40" i="3"/>
  <c r="E40" i="3"/>
  <c r="C40" i="3"/>
  <c r="B40" i="3"/>
  <c r="U39" i="3"/>
  <c r="G39" i="3"/>
  <c r="AE39" i="3" s="1"/>
  <c r="E39" i="3"/>
  <c r="C39" i="3"/>
  <c r="B39" i="3"/>
  <c r="U38" i="3"/>
  <c r="G38" i="3"/>
  <c r="E38" i="3"/>
  <c r="C38" i="3"/>
  <c r="B38" i="3"/>
  <c r="U37" i="3"/>
  <c r="G37" i="3"/>
  <c r="W37" i="3" s="1"/>
  <c r="E37" i="3"/>
  <c r="C37" i="3"/>
  <c r="B37" i="3"/>
  <c r="U36" i="3"/>
  <c r="G36" i="3"/>
  <c r="F36" i="3"/>
  <c r="F37" i="3" s="1"/>
  <c r="F38" i="3" s="1"/>
  <c r="F39" i="3" s="1"/>
  <c r="F40" i="3" s="1"/>
  <c r="F41" i="3" s="1"/>
  <c r="F42" i="3" s="1"/>
  <c r="E36" i="3"/>
  <c r="C36" i="3"/>
  <c r="B36" i="3"/>
  <c r="U35" i="3"/>
  <c r="G35" i="3"/>
  <c r="AE35" i="3" s="1"/>
  <c r="E35" i="3"/>
  <c r="C35" i="3"/>
  <c r="B35" i="3"/>
  <c r="AV34" i="3"/>
  <c r="AU34" i="3"/>
  <c r="U28" i="3"/>
  <c r="U27" i="3"/>
  <c r="G27" i="3"/>
  <c r="E27" i="3"/>
  <c r="C27" i="3"/>
  <c r="B27" i="3"/>
  <c r="U26" i="3"/>
  <c r="G26" i="3"/>
  <c r="AE26" i="3" s="1"/>
  <c r="E26" i="3"/>
  <c r="C26" i="3"/>
  <c r="B26" i="3"/>
  <c r="U25" i="3"/>
  <c r="G25" i="3"/>
  <c r="E25" i="3"/>
  <c r="C25" i="3"/>
  <c r="B25" i="3"/>
  <c r="U24" i="3"/>
  <c r="G24" i="3"/>
  <c r="AB24" i="3" s="1"/>
  <c r="E24" i="3"/>
  <c r="C24" i="3"/>
  <c r="B24" i="3"/>
  <c r="U23" i="3"/>
  <c r="G23" i="3"/>
  <c r="E23" i="3"/>
  <c r="C23" i="3"/>
  <c r="B23" i="3"/>
  <c r="U22" i="3"/>
  <c r="G22" i="3"/>
  <c r="AE22" i="3" s="1"/>
  <c r="E22" i="3"/>
  <c r="C22" i="3"/>
  <c r="B22" i="3"/>
  <c r="U21" i="3"/>
  <c r="G21" i="3"/>
  <c r="F21" i="3"/>
  <c r="F22" i="3" s="1"/>
  <c r="F23" i="3" s="1"/>
  <c r="F24" i="3" s="1"/>
  <c r="F25" i="3" s="1"/>
  <c r="F26" i="3" s="1"/>
  <c r="F27" i="3" s="1"/>
  <c r="E21" i="3"/>
  <c r="C21" i="3"/>
  <c r="B21" i="3"/>
  <c r="U20" i="3"/>
  <c r="G20" i="3"/>
  <c r="AB20" i="3" s="1"/>
  <c r="E20" i="3"/>
  <c r="C20" i="3"/>
  <c r="B20" i="3"/>
  <c r="AV19" i="3"/>
  <c r="AT19" i="3"/>
  <c r="AS19" i="3"/>
  <c r="AR19" i="3"/>
  <c r="AK19" i="3"/>
  <c r="AN19" i="3"/>
  <c r="AL34" i="3"/>
  <c r="U13" i="3"/>
  <c r="U12" i="3"/>
  <c r="G12" i="3"/>
  <c r="E12" i="3"/>
  <c r="C12" i="3"/>
  <c r="B12" i="3"/>
  <c r="U11" i="3"/>
  <c r="G11" i="3"/>
  <c r="AB11" i="3" s="1"/>
  <c r="E11" i="3"/>
  <c r="C11" i="3"/>
  <c r="B11" i="3"/>
  <c r="U10" i="3"/>
  <c r="G10" i="3"/>
  <c r="E10" i="3"/>
  <c r="C10" i="3"/>
  <c r="B10" i="3"/>
  <c r="U9" i="3"/>
  <c r="G9" i="3"/>
  <c r="AE9" i="3" s="1"/>
  <c r="E9" i="3"/>
  <c r="C9" i="3"/>
  <c r="B9" i="3"/>
  <c r="U8" i="3"/>
  <c r="G8" i="3"/>
  <c r="E8" i="3"/>
  <c r="C8" i="3"/>
  <c r="B8" i="3"/>
  <c r="U7" i="3"/>
  <c r="G7" i="3"/>
  <c r="AB7" i="3" s="1"/>
  <c r="E7" i="3"/>
  <c r="C7" i="3"/>
  <c r="B7" i="3"/>
  <c r="U6" i="3"/>
  <c r="G6" i="3"/>
  <c r="F6" i="3"/>
  <c r="F7" i="3" s="1"/>
  <c r="F8" i="3" s="1"/>
  <c r="F9" i="3" s="1"/>
  <c r="F10" i="3" s="1"/>
  <c r="F11" i="3" s="1"/>
  <c r="F12" i="3" s="1"/>
  <c r="E6" i="3"/>
  <c r="C6" i="3"/>
  <c r="B6" i="3"/>
  <c r="U5" i="3"/>
  <c r="G5" i="3"/>
  <c r="AE5" i="3" s="1"/>
  <c r="E5" i="3"/>
  <c r="C5" i="3"/>
  <c r="B5" i="3"/>
  <c r="AV4" i="3"/>
  <c r="AP4" i="3"/>
  <c r="AO4" i="3"/>
  <c r="AN4" i="3"/>
  <c r="G447" i="5"/>
  <c r="E447" i="5"/>
  <c r="C447" i="5"/>
  <c r="B447" i="5"/>
  <c r="G446" i="5"/>
  <c r="E446" i="5"/>
  <c r="C446" i="5"/>
  <c r="B446" i="5"/>
  <c r="G445" i="5"/>
  <c r="E445" i="5"/>
  <c r="C445" i="5"/>
  <c r="B445" i="5"/>
  <c r="G444" i="5"/>
  <c r="E444" i="5"/>
  <c r="C444" i="5"/>
  <c r="B444" i="5"/>
  <c r="G443" i="5"/>
  <c r="E443" i="5"/>
  <c r="C443" i="5"/>
  <c r="B443" i="5"/>
  <c r="G442" i="5"/>
  <c r="F442" i="5"/>
  <c r="F443" i="5" s="1"/>
  <c r="F444" i="5" s="1"/>
  <c r="F445" i="5" s="1"/>
  <c r="F446" i="5" s="1"/>
  <c r="F447" i="5" s="1"/>
  <c r="E442" i="5"/>
  <c r="C442" i="5"/>
  <c r="B442" i="5"/>
  <c r="G441" i="5"/>
  <c r="F441" i="5"/>
  <c r="E441" i="5"/>
  <c r="C441" i="5"/>
  <c r="B441" i="5"/>
  <c r="G440" i="5"/>
  <c r="E440" i="5"/>
  <c r="C440" i="5"/>
  <c r="B440" i="5"/>
  <c r="G432" i="5"/>
  <c r="E432" i="5"/>
  <c r="C432" i="5"/>
  <c r="B432" i="5"/>
  <c r="G431" i="5"/>
  <c r="E431" i="5"/>
  <c r="C431" i="5"/>
  <c r="B431" i="5"/>
  <c r="G430" i="5"/>
  <c r="E430" i="5"/>
  <c r="C430" i="5"/>
  <c r="B430" i="5"/>
  <c r="G429" i="5"/>
  <c r="E429" i="5"/>
  <c r="C429" i="5"/>
  <c r="B429" i="5"/>
  <c r="G428" i="5"/>
  <c r="E428" i="5"/>
  <c r="C428" i="5"/>
  <c r="B428" i="5"/>
  <c r="G427" i="5"/>
  <c r="F427" i="5"/>
  <c r="F428" i="5" s="1"/>
  <c r="F429" i="5" s="1"/>
  <c r="F430" i="5" s="1"/>
  <c r="F431" i="5" s="1"/>
  <c r="F432" i="5" s="1"/>
  <c r="E427" i="5"/>
  <c r="C427" i="5"/>
  <c r="B427" i="5"/>
  <c r="G426" i="5"/>
  <c r="F426" i="5"/>
  <c r="E426" i="5"/>
  <c r="C426" i="5"/>
  <c r="B426" i="5"/>
  <c r="G425" i="5"/>
  <c r="E425" i="5"/>
  <c r="C425" i="5"/>
  <c r="B425" i="5"/>
  <c r="G417" i="5"/>
  <c r="E417" i="5"/>
  <c r="C417" i="5"/>
  <c r="B417" i="5"/>
  <c r="G416" i="5"/>
  <c r="E416" i="5"/>
  <c r="C416" i="5"/>
  <c r="B416" i="5"/>
  <c r="G415" i="5"/>
  <c r="E415" i="5"/>
  <c r="C415" i="5"/>
  <c r="B415" i="5"/>
  <c r="G414" i="5"/>
  <c r="E414" i="5"/>
  <c r="C414" i="5"/>
  <c r="B414" i="5"/>
  <c r="G413" i="5"/>
  <c r="E413" i="5"/>
  <c r="C413" i="5"/>
  <c r="B413" i="5"/>
  <c r="G412" i="5"/>
  <c r="F412" i="5"/>
  <c r="F413" i="5" s="1"/>
  <c r="F414" i="5" s="1"/>
  <c r="F415" i="5" s="1"/>
  <c r="F416" i="5" s="1"/>
  <c r="F417" i="5" s="1"/>
  <c r="E412" i="5"/>
  <c r="C412" i="5"/>
  <c r="B412" i="5"/>
  <c r="G411" i="5"/>
  <c r="F411" i="5"/>
  <c r="E411" i="5"/>
  <c r="C411" i="5"/>
  <c r="B411" i="5"/>
  <c r="G410" i="5"/>
  <c r="E410" i="5"/>
  <c r="C410" i="5"/>
  <c r="B410" i="5"/>
  <c r="G402" i="5"/>
  <c r="E402" i="5"/>
  <c r="C402" i="5"/>
  <c r="B402" i="5"/>
  <c r="G401" i="5"/>
  <c r="E401" i="5"/>
  <c r="C401" i="5"/>
  <c r="B401" i="5"/>
  <c r="G400" i="5"/>
  <c r="E400" i="5"/>
  <c r="C400" i="5"/>
  <c r="B400" i="5"/>
  <c r="G399" i="5"/>
  <c r="E399" i="5"/>
  <c r="C399" i="5"/>
  <c r="B399" i="5"/>
  <c r="G398" i="5"/>
  <c r="E398" i="5"/>
  <c r="C398" i="5"/>
  <c r="B398" i="5"/>
  <c r="G397" i="5"/>
  <c r="F397" i="5"/>
  <c r="F398" i="5" s="1"/>
  <c r="F399" i="5" s="1"/>
  <c r="F400" i="5" s="1"/>
  <c r="F401" i="5" s="1"/>
  <c r="F402" i="5" s="1"/>
  <c r="E397" i="5"/>
  <c r="C397" i="5"/>
  <c r="B397" i="5"/>
  <c r="G396" i="5"/>
  <c r="F396" i="5"/>
  <c r="E396" i="5"/>
  <c r="C396" i="5"/>
  <c r="B396" i="5"/>
  <c r="G395" i="5"/>
  <c r="E395" i="5"/>
  <c r="C395" i="5"/>
  <c r="B395" i="5"/>
  <c r="G387" i="5"/>
  <c r="E387" i="5"/>
  <c r="C387" i="5"/>
  <c r="B387" i="5"/>
  <c r="G386" i="5"/>
  <c r="E386" i="5"/>
  <c r="C386" i="5"/>
  <c r="B386" i="5"/>
  <c r="G385" i="5"/>
  <c r="E385" i="5"/>
  <c r="C385" i="5"/>
  <c r="B385" i="5"/>
  <c r="G384" i="5"/>
  <c r="E384" i="5"/>
  <c r="C384" i="5"/>
  <c r="B384" i="5"/>
  <c r="G383" i="5"/>
  <c r="E383" i="5"/>
  <c r="C383" i="5"/>
  <c r="B383" i="5"/>
  <c r="G382" i="5"/>
  <c r="E382" i="5"/>
  <c r="C382" i="5"/>
  <c r="B382" i="5"/>
  <c r="G381" i="5"/>
  <c r="F381" i="5"/>
  <c r="F382" i="5" s="1"/>
  <c r="F383" i="5" s="1"/>
  <c r="F384" i="5" s="1"/>
  <c r="F385" i="5" s="1"/>
  <c r="F386" i="5" s="1"/>
  <c r="F387" i="5" s="1"/>
  <c r="E381" i="5"/>
  <c r="C381" i="5"/>
  <c r="B381" i="5"/>
  <c r="G380" i="5"/>
  <c r="E380" i="5"/>
  <c r="C380" i="5"/>
  <c r="B380" i="5"/>
  <c r="G372" i="5"/>
  <c r="E372" i="5"/>
  <c r="C372" i="5"/>
  <c r="B372" i="5"/>
  <c r="G371" i="5"/>
  <c r="E371" i="5"/>
  <c r="C371" i="5"/>
  <c r="B371" i="5"/>
  <c r="G370" i="5"/>
  <c r="E370" i="5"/>
  <c r="C370" i="5"/>
  <c r="B370" i="5"/>
  <c r="G369" i="5"/>
  <c r="E369" i="5"/>
  <c r="C369" i="5"/>
  <c r="B369" i="5"/>
  <c r="G368" i="5"/>
  <c r="E368" i="5"/>
  <c r="C368" i="5"/>
  <c r="B368" i="5"/>
  <c r="G367" i="5"/>
  <c r="F367" i="5"/>
  <c r="F368" i="5" s="1"/>
  <c r="F369" i="5" s="1"/>
  <c r="F370" i="5" s="1"/>
  <c r="F371" i="5" s="1"/>
  <c r="F372" i="5" s="1"/>
  <c r="E367" i="5"/>
  <c r="C367" i="5"/>
  <c r="B367" i="5"/>
  <c r="G366" i="5"/>
  <c r="F366" i="5"/>
  <c r="E366" i="5"/>
  <c r="C366" i="5"/>
  <c r="B366" i="5"/>
  <c r="G365" i="5"/>
  <c r="E365" i="5"/>
  <c r="C365" i="5"/>
  <c r="B365" i="5"/>
  <c r="G357" i="5"/>
  <c r="E357" i="5"/>
  <c r="C357" i="5"/>
  <c r="B357" i="5"/>
  <c r="G356" i="5"/>
  <c r="E356" i="5"/>
  <c r="C356" i="5"/>
  <c r="B356" i="5"/>
  <c r="G355" i="5"/>
  <c r="E355" i="5"/>
  <c r="C355" i="5"/>
  <c r="B355" i="5"/>
  <c r="G354" i="5"/>
  <c r="E354" i="5"/>
  <c r="C354" i="5"/>
  <c r="B354" i="5"/>
  <c r="G353" i="5"/>
  <c r="E353" i="5"/>
  <c r="C353" i="5"/>
  <c r="B353" i="5"/>
  <c r="G352" i="5"/>
  <c r="F352" i="5"/>
  <c r="F353" i="5" s="1"/>
  <c r="F354" i="5" s="1"/>
  <c r="F355" i="5" s="1"/>
  <c r="F356" i="5" s="1"/>
  <c r="F357" i="5" s="1"/>
  <c r="E352" i="5"/>
  <c r="C352" i="5"/>
  <c r="B352" i="5"/>
  <c r="G351" i="5"/>
  <c r="F351" i="5"/>
  <c r="E351" i="5"/>
  <c r="C351" i="5"/>
  <c r="B351" i="5"/>
  <c r="G350" i="5"/>
  <c r="E350" i="5"/>
  <c r="C350" i="5"/>
  <c r="B350" i="5"/>
  <c r="G342" i="5"/>
  <c r="E342" i="5"/>
  <c r="C342" i="5"/>
  <c r="B342" i="5"/>
  <c r="G341" i="5"/>
  <c r="E341" i="5"/>
  <c r="C341" i="5"/>
  <c r="B341" i="5"/>
  <c r="G340" i="5"/>
  <c r="E340" i="5"/>
  <c r="C340" i="5"/>
  <c r="B340" i="5"/>
  <c r="G339" i="5"/>
  <c r="E339" i="5"/>
  <c r="C339" i="5"/>
  <c r="B339" i="5"/>
  <c r="G338" i="5"/>
  <c r="E338" i="5"/>
  <c r="C338" i="5"/>
  <c r="B338" i="5"/>
  <c r="G337" i="5"/>
  <c r="F337" i="5"/>
  <c r="F338" i="5" s="1"/>
  <c r="F339" i="5" s="1"/>
  <c r="F340" i="5" s="1"/>
  <c r="F341" i="5" s="1"/>
  <c r="F342" i="5" s="1"/>
  <c r="E337" i="5"/>
  <c r="C337" i="5"/>
  <c r="B337" i="5"/>
  <c r="G336" i="5"/>
  <c r="F336" i="5"/>
  <c r="E336" i="5"/>
  <c r="C336" i="5"/>
  <c r="B336" i="5"/>
  <c r="G335" i="5"/>
  <c r="E335" i="5"/>
  <c r="C335" i="5"/>
  <c r="B335" i="5"/>
  <c r="G327" i="5"/>
  <c r="E327" i="5"/>
  <c r="C327" i="5"/>
  <c r="B327" i="5"/>
  <c r="G326" i="5"/>
  <c r="E326" i="5"/>
  <c r="C326" i="5"/>
  <c r="B326" i="5"/>
  <c r="G325" i="5"/>
  <c r="E325" i="5"/>
  <c r="C325" i="5"/>
  <c r="B325" i="5"/>
  <c r="G324" i="5"/>
  <c r="E324" i="5"/>
  <c r="C324" i="5"/>
  <c r="B324" i="5"/>
  <c r="G323" i="5"/>
  <c r="E323" i="5"/>
  <c r="C323" i="5"/>
  <c r="B323" i="5"/>
  <c r="G322" i="5"/>
  <c r="F322" i="5"/>
  <c r="F323" i="5" s="1"/>
  <c r="F324" i="5" s="1"/>
  <c r="F325" i="5" s="1"/>
  <c r="F326" i="5" s="1"/>
  <c r="F327" i="5" s="1"/>
  <c r="E322" i="5"/>
  <c r="C322" i="5"/>
  <c r="B322" i="5"/>
  <c r="G321" i="5"/>
  <c r="F321" i="5"/>
  <c r="E321" i="5"/>
  <c r="C321" i="5"/>
  <c r="B321" i="5"/>
  <c r="G320" i="5"/>
  <c r="E320" i="5"/>
  <c r="C320" i="5"/>
  <c r="B320" i="5"/>
  <c r="G312" i="5"/>
  <c r="E312" i="5"/>
  <c r="C312" i="5"/>
  <c r="B312" i="5"/>
  <c r="G311" i="5"/>
  <c r="E311" i="5"/>
  <c r="C311" i="5"/>
  <c r="B311" i="5"/>
  <c r="G310" i="5"/>
  <c r="E310" i="5"/>
  <c r="C310" i="5"/>
  <c r="B310" i="5"/>
  <c r="G309" i="5"/>
  <c r="E309" i="5"/>
  <c r="C309" i="5"/>
  <c r="B309" i="5"/>
  <c r="G308" i="5"/>
  <c r="E308" i="5"/>
  <c r="C308" i="5"/>
  <c r="B308" i="5"/>
  <c r="G307" i="5"/>
  <c r="F307" i="5"/>
  <c r="F308" i="5" s="1"/>
  <c r="F309" i="5" s="1"/>
  <c r="F310" i="5" s="1"/>
  <c r="F311" i="5" s="1"/>
  <c r="F312" i="5" s="1"/>
  <c r="E307" i="5"/>
  <c r="C307" i="5"/>
  <c r="B307" i="5"/>
  <c r="G306" i="5"/>
  <c r="F306" i="5"/>
  <c r="E306" i="5"/>
  <c r="C306" i="5"/>
  <c r="B306" i="5"/>
  <c r="G305" i="5"/>
  <c r="E305" i="5"/>
  <c r="C305" i="5"/>
  <c r="B305" i="5"/>
  <c r="G297" i="5"/>
  <c r="E297" i="5"/>
  <c r="C297" i="5"/>
  <c r="B297" i="5"/>
  <c r="G296" i="5"/>
  <c r="E296" i="5"/>
  <c r="C296" i="5"/>
  <c r="B296" i="5"/>
  <c r="G295" i="5"/>
  <c r="E295" i="5"/>
  <c r="C295" i="5"/>
  <c r="B295" i="5"/>
  <c r="G294" i="5"/>
  <c r="E294" i="5"/>
  <c r="C294" i="5"/>
  <c r="B294" i="5"/>
  <c r="G293" i="5"/>
  <c r="E293" i="5"/>
  <c r="C293" i="5"/>
  <c r="B293" i="5"/>
  <c r="G292" i="5"/>
  <c r="F292" i="5"/>
  <c r="F293" i="5" s="1"/>
  <c r="F294" i="5" s="1"/>
  <c r="F295" i="5" s="1"/>
  <c r="F296" i="5" s="1"/>
  <c r="F297" i="5" s="1"/>
  <c r="E292" i="5"/>
  <c r="C292" i="5"/>
  <c r="B292" i="5"/>
  <c r="G291" i="5"/>
  <c r="F291" i="5"/>
  <c r="E291" i="5"/>
  <c r="C291" i="5"/>
  <c r="B291" i="5"/>
  <c r="G290" i="5"/>
  <c r="E290" i="5"/>
  <c r="C290" i="5"/>
  <c r="B290" i="5"/>
  <c r="G282" i="5"/>
  <c r="E282" i="5"/>
  <c r="C282" i="5"/>
  <c r="B282" i="5"/>
  <c r="G281" i="5"/>
  <c r="E281" i="5"/>
  <c r="C281" i="5"/>
  <c r="B281" i="5"/>
  <c r="G280" i="5"/>
  <c r="E280" i="5"/>
  <c r="C280" i="5"/>
  <c r="B280" i="5"/>
  <c r="G279" i="5"/>
  <c r="E279" i="5"/>
  <c r="C279" i="5"/>
  <c r="B279" i="5"/>
  <c r="G278" i="5"/>
  <c r="E278" i="5"/>
  <c r="C278" i="5"/>
  <c r="B278" i="5"/>
  <c r="G277" i="5"/>
  <c r="F277" i="5"/>
  <c r="F278" i="5" s="1"/>
  <c r="F279" i="5" s="1"/>
  <c r="F280" i="5" s="1"/>
  <c r="F281" i="5" s="1"/>
  <c r="F282" i="5" s="1"/>
  <c r="E277" i="5"/>
  <c r="C277" i="5"/>
  <c r="B277" i="5"/>
  <c r="G276" i="5"/>
  <c r="F276" i="5"/>
  <c r="E276" i="5"/>
  <c r="C276" i="5"/>
  <c r="B276" i="5"/>
  <c r="G275" i="5"/>
  <c r="E275" i="5"/>
  <c r="C275" i="5"/>
  <c r="B275" i="5"/>
  <c r="G267" i="5"/>
  <c r="E267" i="5"/>
  <c r="C267" i="5"/>
  <c r="B267" i="5"/>
  <c r="G266" i="5"/>
  <c r="E266" i="5"/>
  <c r="C266" i="5"/>
  <c r="B266" i="5"/>
  <c r="G265" i="5"/>
  <c r="E265" i="5"/>
  <c r="C265" i="5"/>
  <c r="B265" i="5"/>
  <c r="G264" i="5"/>
  <c r="E264" i="5"/>
  <c r="C264" i="5"/>
  <c r="B264" i="5"/>
  <c r="G263" i="5"/>
  <c r="E263" i="5"/>
  <c r="C263" i="5"/>
  <c r="B263" i="5"/>
  <c r="G262" i="5"/>
  <c r="F262" i="5"/>
  <c r="F263" i="5" s="1"/>
  <c r="F264" i="5" s="1"/>
  <c r="F265" i="5" s="1"/>
  <c r="F266" i="5" s="1"/>
  <c r="F267" i="5" s="1"/>
  <c r="E262" i="5"/>
  <c r="C262" i="5"/>
  <c r="B262" i="5"/>
  <c r="G261" i="5"/>
  <c r="F261" i="5"/>
  <c r="E261" i="5"/>
  <c r="C261" i="5"/>
  <c r="B261" i="5"/>
  <c r="G260" i="5"/>
  <c r="E260" i="5"/>
  <c r="C260" i="5"/>
  <c r="B260" i="5"/>
  <c r="G252" i="5"/>
  <c r="E252" i="5"/>
  <c r="C252" i="5"/>
  <c r="B252" i="5"/>
  <c r="G251" i="5"/>
  <c r="E251" i="5"/>
  <c r="C251" i="5"/>
  <c r="B251" i="5"/>
  <c r="G250" i="5"/>
  <c r="E250" i="5"/>
  <c r="C250" i="5"/>
  <c r="B250" i="5"/>
  <c r="G249" i="5"/>
  <c r="E249" i="5"/>
  <c r="C249" i="5"/>
  <c r="B249" i="5"/>
  <c r="G248" i="5"/>
  <c r="E248" i="5"/>
  <c r="C248" i="5"/>
  <c r="B248" i="5"/>
  <c r="G247" i="5"/>
  <c r="F247" i="5"/>
  <c r="F248" i="5" s="1"/>
  <c r="F249" i="5" s="1"/>
  <c r="F250" i="5" s="1"/>
  <c r="F251" i="5" s="1"/>
  <c r="F252" i="5" s="1"/>
  <c r="E247" i="5"/>
  <c r="C247" i="5"/>
  <c r="B247" i="5"/>
  <c r="G246" i="5"/>
  <c r="F246" i="5"/>
  <c r="E246" i="5"/>
  <c r="C246" i="5"/>
  <c r="B246" i="5"/>
  <c r="G245" i="5"/>
  <c r="E245" i="5"/>
  <c r="C245" i="5"/>
  <c r="B245" i="5"/>
  <c r="G237" i="5"/>
  <c r="E237" i="5"/>
  <c r="C237" i="5"/>
  <c r="B237" i="5"/>
  <c r="G236" i="5"/>
  <c r="E236" i="5"/>
  <c r="C236" i="5"/>
  <c r="B236" i="5"/>
  <c r="G235" i="5"/>
  <c r="E235" i="5"/>
  <c r="C235" i="5"/>
  <c r="B235" i="5"/>
  <c r="G234" i="5"/>
  <c r="E234" i="5"/>
  <c r="C234" i="5"/>
  <c r="B234" i="5"/>
  <c r="G233" i="5"/>
  <c r="E233" i="5"/>
  <c r="C233" i="5"/>
  <c r="B233" i="5"/>
  <c r="G232" i="5"/>
  <c r="F232" i="5"/>
  <c r="F233" i="5" s="1"/>
  <c r="F234" i="5" s="1"/>
  <c r="F235" i="5" s="1"/>
  <c r="F236" i="5" s="1"/>
  <c r="F237" i="5" s="1"/>
  <c r="E232" i="5"/>
  <c r="C232" i="5"/>
  <c r="B232" i="5"/>
  <c r="G231" i="5"/>
  <c r="F231" i="5"/>
  <c r="E231" i="5"/>
  <c r="C231" i="5"/>
  <c r="B231" i="5"/>
  <c r="G230" i="5"/>
  <c r="E230" i="5"/>
  <c r="C230" i="5"/>
  <c r="B230" i="5"/>
  <c r="G222" i="5"/>
  <c r="E222" i="5"/>
  <c r="C222" i="5"/>
  <c r="B222" i="5"/>
  <c r="G221" i="5"/>
  <c r="E221" i="5"/>
  <c r="C221" i="5"/>
  <c r="B221" i="5"/>
  <c r="G220" i="5"/>
  <c r="E220" i="5"/>
  <c r="C220" i="5"/>
  <c r="B220" i="5"/>
  <c r="G219" i="5"/>
  <c r="E219" i="5"/>
  <c r="C219" i="5"/>
  <c r="B219" i="5"/>
  <c r="G218" i="5"/>
  <c r="E218" i="5"/>
  <c r="C218" i="5"/>
  <c r="B218" i="5"/>
  <c r="G217" i="5"/>
  <c r="F217" i="5"/>
  <c r="F218" i="5" s="1"/>
  <c r="F219" i="5" s="1"/>
  <c r="F220" i="5" s="1"/>
  <c r="F221" i="5" s="1"/>
  <c r="F222" i="5" s="1"/>
  <c r="E217" i="5"/>
  <c r="C217" i="5"/>
  <c r="B217" i="5"/>
  <c r="G216" i="5"/>
  <c r="F216" i="5"/>
  <c r="E216" i="5"/>
  <c r="C216" i="5"/>
  <c r="B216" i="5"/>
  <c r="G215" i="5"/>
  <c r="E215" i="5"/>
  <c r="C215" i="5"/>
  <c r="B215" i="5"/>
  <c r="G207" i="5"/>
  <c r="E207" i="5"/>
  <c r="C207" i="5"/>
  <c r="B207" i="5"/>
  <c r="G206" i="5"/>
  <c r="E206" i="5"/>
  <c r="C206" i="5"/>
  <c r="B206" i="5"/>
  <c r="G205" i="5"/>
  <c r="E205" i="5"/>
  <c r="C205" i="5"/>
  <c r="B205" i="5"/>
  <c r="G204" i="5"/>
  <c r="E204" i="5"/>
  <c r="C204" i="5"/>
  <c r="B204" i="5"/>
  <c r="G203" i="5"/>
  <c r="E203" i="5"/>
  <c r="C203" i="5"/>
  <c r="B203" i="5"/>
  <c r="G202" i="5"/>
  <c r="F202" i="5"/>
  <c r="F203" i="5" s="1"/>
  <c r="F204" i="5" s="1"/>
  <c r="F205" i="5" s="1"/>
  <c r="F206" i="5" s="1"/>
  <c r="F207" i="5" s="1"/>
  <c r="E202" i="5"/>
  <c r="C202" i="5"/>
  <c r="B202" i="5"/>
  <c r="G201" i="5"/>
  <c r="F201" i="5"/>
  <c r="E201" i="5"/>
  <c r="C201" i="5"/>
  <c r="B201" i="5"/>
  <c r="G200" i="5"/>
  <c r="E200" i="5"/>
  <c r="C200" i="5"/>
  <c r="B200" i="5"/>
  <c r="G192" i="5"/>
  <c r="E192" i="5"/>
  <c r="C192" i="5"/>
  <c r="B192" i="5"/>
  <c r="G191" i="5"/>
  <c r="E191" i="5"/>
  <c r="C191" i="5"/>
  <c r="B191" i="5"/>
  <c r="G190" i="5"/>
  <c r="E190" i="5"/>
  <c r="C190" i="5"/>
  <c r="B190" i="5"/>
  <c r="G189" i="5"/>
  <c r="E189" i="5"/>
  <c r="C189" i="5"/>
  <c r="B189" i="5"/>
  <c r="G188" i="5"/>
  <c r="E188" i="5"/>
  <c r="C188" i="5"/>
  <c r="B188" i="5"/>
  <c r="G187" i="5"/>
  <c r="F187" i="5"/>
  <c r="F188" i="5" s="1"/>
  <c r="F189" i="5" s="1"/>
  <c r="F190" i="5" s="1"/>
  <c r="F191" i="5" s="1"/>
  <c r="F192" i="5" s="1"/>
  <c r="E187" i="5"/>
  <c r="C187" i="5"/>
  <c r="B187" i="5"/>
  <c r="G186" i="5"/>
  <c r="F186" i="5"/>
  <c r="E186" i="5"/>
  <c r="C186" i="5"/>
  <c r="B186" i="5"/>
  <c r="G185" i="5"/>
  <c r="E185" i="5"/>
  <c r="C185" i="5"/>
  <c r="B185" i="5"/>
  <c r="G177" i="5"/>
  <c r="E177" i="5"/>
  <c r="C177" i="5"/>
  <c r="B177" i="5"/>
  <c r="G176" i="5"/>
  <c r="E176" i="5"/>
  <c r="C176" i="5"/>
  <c r="B176" i="5"/>
  <c r="G175" i="5"/>
  <c r="E175" i="5"/>
  <c r="C175" i="5"/>
  <c r="B175" i="5"/>
  <c r="G174" i="5"/>
  <c r="E174" i="5"/>
  <c r="C174" i="5"/>
  <c r="B174" i="5"/>
  <c r="G173" i="5"/>
  <c r="E173" i="5"/>
  <c r="C173" i="5"/>
  <c r="B173" i="5"/>
  <c r="G172" i="5"/>
  <c r="F172" i="5"/>
  <c r="F173" i="5" s="1"/>
  <c r="F174" i="5" s="1"/>
  <c r="F175" i="5" s="1"/>
  <c r="F176" i="5" s="1"/>
  <c r="F177" i="5" s="1"/>
  <c r="E172" i="5"/>
  <c r="C172" i="5"/>
  <c r="B172" i="5"/>
  <c r="G171" i="5"/>
  <c r="F171" i="5"/>
  <c r="E171" i="5"/>
  <c r="C171" i="5"/>
  <c r="B171" i="5"/>
  <c r="G170" i="5"/>
  <c r="E170" i="5"/>
  <c r="C170" i="5"/>
  <c r="B170" i="5"/>
  <c r="G162" i="5"/>
  <c r="E162" i="5"/>
  <c r="C162" i="5"/>
  <c r="B162" i="5"/>
  <c r="G161" i="5"/>
  <c r="E161" i="5"/>
  <c r="C161" i="5"/>
  <c r="B161" i="5"/>
  <c r="G160" i="5"/>
  <c r="E160" i="5"/>
  <c r="C160" i="5"/>
  <c r="B160" i="5"/>
  <c r="G159" i="5"/>
  <c r="E159" i="5"/>
  <c r="C159" i="5"/>
  <c r="B159" i="5"/>
  <c r="G158" i="5"/>
  <c r="E158" i="5"/>
  <c r="C158" i="5"/>
  <c r="B158" i="5"/>
  <c r="G157" i="5"/>
  <c r="F157" i="5"/>
  <c r="F158" i="5" s="1"/>
  <c r="F159" i="5" s="1"/>
  <c r="F160" i="5" s="1"/>
  <c r="F161" i="5" s="1"/>
  <c r="F162" i="5" s="1"/>
  <c r="E157" i="5"/>
  <c r="C157" i="5"/>
  <c r="B157" i="5"/>
  <c r="G156" i="5"/>
  <c r="F156" i="5"/>
  <c r="E156" i="5"/>
  <c r="C156" i="5"/>
  <c r="B156" i="5"/>
  <c r="G155" i="5"/>
  <c r="E155" i="5"/>
  <c r="C155" i="5"/>
  <c r="B155" i="5"/>
  <c r="G147" i="5"/>
  <c r="E147" i="5"/>
  <c r="C147" i="5"/>
  <c r="B147" i="5"/>
  <c r="G146" i="5"/>
  <c r="E146" i="5"/>
  <c r="C146" i="5"/>
  <c r="B146" i="5"/>
  <c r="G145" i="5"/>
  <c r="E145" i="5"/>
  <c r="C145" i="5"/>
  <c r="B145" i="5"/>
  <c r="G144" i="5"/>
  <c r="E144" i="5"/>
  <c r="C144" i="5"/>
  <c r="B144" i="5"/>
  <c r="G143" i="5"/>
  <c r="E143" i="5"/>
  <c r="C143" i="5"/>
  <c r="B143" i="5"/>
  <c r="G142" i="5"/>
  <c r="E142" i="5"/>
  <c r="C142" i="5"/>
  <c r="B142" i="5"/>
  <c r="G141" i="5"/>
  <c r="F141" i="5"/>
  <c r="F142" i="5" s="1"/>
  <c r="F143" i="5" s="1"/>
  <c r="F144" i="5" s="1"/>
  <c r="F145" i="5" s="1"/>
  <c r="F146" i="5" s="1"/>
  <c r="F147" i="5" s="1"/>
  <c r="E141" i="5"/>
  <c r="C141" i="5"/>
  <c r="B141" i="5"/>
  <c r="G140" i="5"/>
  <c r="E140" i="5"/>
  <c r="C140" i="5"/>
  <c r="B140" i="5"/>
  <c r="G132" i="5"/>
  <c r="E132" i="5"/>
  <c r="C132" i="5"/>
  <c r="B132" i="5"/>
  <c r="G131" i="5"/>
  <c r="E131" i="5"/>
  <c r="C131" i="5"/>
  <c r="B131" i="5"/>
  <c r="G130" i="5"/>
  <c r="E130" i="5"/>
  <c r="C130" i="5"/>
  <c r="B130" i="5"/>
  <c r="G129" i="5"/>
  <c r="E129" i="5"/>
  <c r="C129" i="5"/>
  <c r="B129" i="5"/>
  <c r="G128" i="5"/>
  <c r="E128" i="5"/>
  <c r="C128" i="5"/>
  <c r="B128" i="5"/>
  <c r="G127" i="5"/>
  <c r="E127" i="5"/>
  <c r="C127" i="5"/>
  <c r="B127" i="5"/>
  <c r="G126" i="5"/>
  <c r="F126" i="5"/>
  <c r="F127" i="5" s="1"/>
  <c r="F128" i="5" s="1"/>
  <c r="F129" i="5" s="1"/>
  <c r="F130" i="5" s="1"/>
  <c r="F131" i="5" s="1"/>
  <c r="F132" i="5" s="1"/>
  <c r="E126" i="5"/>
  <c r="C126" i="5"/>
  <c r="B126" i="5"/>
  <c r="G125" i="5"/>
  <c r="E125" i="5"/>
  <c r="C125" i="5"/>
  <c r="B125" i="5"/>
  <c r="G117" i="5"/>
  <c r="E117" i="5"/>
  <c r="C117" i="5"/>
  <c r="B117" i="5"/>
  <c r="G116" i="5"/>
  <c r="E116" i="5"/>
  <c r="C116" i="5"/>
  <c r="B116" i="5"/>
  <c r="G115" i="5"/>
  <c r="E115" i="5"/>
  <c r="C115" i="5"/>
  <c r="B115" i="5"/>
  <c r="G114" i="5"/>
  <c r="E114" i="5"/>
  <c r="C114" i="5"/>
  <c r="B114" i="5"/>
  <c r="G113" i="5"/>
  <c r="E113" i="5"/>
  <c r="C113" i="5"/>
  <c r="B113" i="5"/>
  <c r="G112" i="5"/>
  <c r="E112" i="5"/>
  <c r="C112" i="5"/>
  <c r="B112" i="5"/>
  <c r="G111" i="5"/>
  <c r="F111" i="5"/>
  <c r="F112" i="5" s="1"/>
  <c r="F113" i="5" s="1"/>
  <c r="F114" i="5" s="1"/>
  <c r="F115" i="5" s="1"/>
  <c r="F116" i="5" s="1"/>
  <c r="F117" i="5" s="1"/>
  <c r="E111" i="5"/>
  <c r="C111" i="5"/>
  <c r="B111" i="5"/>
  <c r="G110" i="5"/>
  <c r="E110" i="5"/>
  <c r="C110" i="5"/>
  <c r="B110" i="5"/>
  <c r="G102" i="5"/>
  <c r="E102" i="5"/>
  <c r="C102" i="5"/>
  <c r="B102" i="5"/>
  <c r="G101" i="5"/>
  <c r="E101" i="5"/>
  <c r="C101" i="5"/>
  <c r="B101" i="5"/>
  <c r="G100" i="5"/>
  <c r="E100" i="5"/>
  <c r="C100" i="5"/>
  <c r="B100" i="5"/>
  <c r="G99" i="5"/>
  <c r="E99" i="5"/>
  <c r="C99" i="5"/>
  <c r="B99" i="5"/>
  <c r="G98" i="5"/>
  <c r="E98" i="5"/>
  <c r="C98" i="5"/>
  <c r="B98" i="5"/>
  <c r="G97" i="5"/>
  <c r="E97" i="5"/>
  <c r="C97" i="5"/>
  <c r="B97" i="5"/>
  <c r="G96" i="5"/>
  <c r="F96" i="5"/>
  <c r="F97" i="5" s="1"/>
  <c r="F98" i="5" s="1"/>
  <c r="F99" i="5" s="1"/>
  <c r="F100" i="5" s="1"/>
  <c r="F101" i="5" s="1"/>
  <c r="F102" i="5" s="1"/>
  <c r="E96" i="5"/>
  <c r="C96" i="5"/>
  <c r="B96" i="5"/>
  <c r="G95" i="5"/>
  <c r="E95" i="5"/>
  <c r="C95" i="5"/>
  <c r="B95" i="5"/>
  <c r="G87" i="5"/>
  <c r="E87" i="5"/>
  <c r="C87" i="5"/>
  <c r="B87" i="5"/>
  <c r="G86" i="5"/>
  <c r="E86" i="5"/>
  <c r="C86" i="5"/>
  <c r="B86" i="5"/>
  <c r="G85" i="5"/>
  <c r="E85" i="5"/>
  <c r="C85" i="5"/>
  <c r="B85" i="5"/>
  <c r="G84" i="5"/>
  <c r="E84" i="5"/>
  <c r="C84" i="5"/>
  <c r="B84" i="5"/>
  <c r="G83" i="5"/>
  <c r="E83" i="5"/>
  <c r="C83" i="5"/>
  <c r="B83" i="5"/>
  <c r="G82" i="5"/>
  <c r="E82" i="5"/>
  <c r="C82" i="5"/>
  <c r="B82" i="5"/>
  <c r="G81" i="5"/>
  <c r="F81" i="5"/>
  <c r="F82" i="5" s="1"/>
  <c r="F83" i="5" s="1"/>
  <c r="F84" i="5" s="1"/>
  <c r="F85" i="5" s="1"/>
  <c r="F86" i="5" s="1"/>
  <c r="F87" i="5" s="1"/>
  <c r="E81" i="5"/>
  <c r="C81" i="5"/>
  <c r="B81" i="5"/>
  <c r="G80" i="5"/>
  <c r="E80" i="5"/>
  <c r="C80" i="5"/>
  <c r="B80" i="5"/>
  <c r="G72" i="5"/>
  <c r="E72" i="5"/>
  <c r="C72" i="5"/>
  <c r="B72" i="5"/>
  <c r="G71" i="5"/>
  <c r="E71" i="5"/>
  <c r="C71" i="5"/>
  <c r="B71" i="5"/>
  <c r="G70" i="5"/>
  <c r="E70" i="5"/>
  <c r="C70" i="5"/>
  <c r="B70" i="5"/>
  <c r="G69" i="5"/>
  <c r="E69" i="5"/>
  <c r="C69" i="5"/>
  <c r="B69" i="5"/>
  <c r="G68" i="5"/>
  <c r="E68" i="5"/>
  <c r="C68" i="5"/>
  <c r="B68" i="5"/>
  <c r="G67" i="5"/>
  <c r="E67" i="5"/>
  <c r="C67" i="5"/>
  <c r="B67" i="5"/>
  <c r="G66" i="5"/>
  <c r="F66" i="5"/>
  <c r="F67" i="5" s="1"/>
  <c r="F68" i="5" s="1"/>
  <c r="F69" i="5" s="1"/>
  <c r="F70" i="5" s="1"/>
  <c r="F71" i="5" s="1"/>
  <c r="F72" i="5" s="1"/>
  <c r="E66" i="5"/>
  <c r="C66" i="5"/>
  <c r="B66" i="5"/>
  <c r="G65" i="5"/>
  <c r="E65" i="5"/>
  <c r="C65" i="5"/>
  <c r="B65" i="5"/>
  <c r="G57" i="5"/>
  <c r="E57" i="5"/>
  <c r="C57" i="5"/>
  <c r="B57" i="5"/>
  <c r="G56" i="5"/>
  <c r="E56" i="5"/>
  <c r="C56" i="5"/>
  <c r="B56" i="5"/>
  <c r="G55" i="5"/>
  <c r="E55" i="5"/>
  <c r="C55" i="5"/>
  <c r="B55" i="5"/>
  <c r="G54" i="5"/>
  <c r="E54" i="5"/>
  <c r="C54" i="5"/>
  <c r="B54" i="5"/>
  <c r="G53" i="5"/>
  <c r="E53" i="5"/>
  <c r="C53" i="5"/>
  <c r="B53" i="5"/>
  <c r="G52" i="5"/>
  <c r="E52" i="5"/>
  <c r="C52" i="5"/>
  <c r="B52" i="5"/>
  <c r="G51" i="5"/>
  <c r="F51" i="5"/>
  <c r="F52" i="5" s="1"/>
  <c r="F53" i="5" s="1"/>
  <c r="F54" i="5" s="1"/>
  <c r="F55" i="5" s="1"/>
  <c r="F56" i="5" s="1"/>
  <c r="F57" i="5" s="1"/>
  <c r="E51" i="5"/>
  <c r="C51" i="5"/>
  <c r="B51" i="5"/>
  <c r="G50" i="5"/>
  <c r="E50" i="5"/>
  <c r="C50" i="5"/>
  <c r="B50" i="5"/>
  <c r="G42" i="5"/>
  <c r="E42" i="5"/>
  <c r="C42" i="5"/>
  <c r="B42" i="5"/>
  <c r="G41" i="5"/>
  <c r="E41" i="5"/>
  <c r="C41" i="5"/>
  <c r="B41" i="5"/>
  <c r="G40" i="5"/>
  <c r="E40" i="5"/>
  <c r="C40" i="5"/>
  <c r="B40" i="5"/>
  <c r="G39" i="5"/>
  <c r="E39" i="5"/>
  <c r="C39" i="5"/>
  <c r="B39" i="5"/>
  <c r="G38" i="5"/>
  <c r="E38" i="5"/>
  <c r="C38" i="5"/>
  <c r="B38" i="5"/>
  <c r="G37" i="5"/>
  <c r="E37" i="5"/>
  <c r="C37" i="5"/>
  <c r="B37" i="5"/>
  <c r="G36" i="5"/>
  <c r="F36" i="5"/>
  <c r="F37" i="5" s="1"/>
  <c r="F38" i="5" s="1"/>
  <c r="F39" i="5" s="1"/>
  <c r="F40" i="5" s="1"/>
  <c r="F41" i="5" s="1"/>
  <c r="F42" i="5" s="1"/>
  <c r="E36" i="5"/>
  <c r="C36" i="5"/>
  <c r="B36" i="5"/>
  <c r="G35" i="5"/>
  <c r="E35" i="5"/>
  <c r="C35" i="5"/>
  <c r="B35" i="5"/>
  <c r="G27" i="5"/>
  <c r="E27" i="5"/>
  <c r="C27" i="5"/>
  <c r="B27" i="5"/>
  <c r="G26" i="5"/>
  <c r="E26" i="5"/>
  <c r="C26" i="5"/>
  <c r="B26" i="5"/>
  <c r="G25" i="5"/>
  <c r="E25" i="5"/>
  <c r="C25" i="5"/>
  <c r="B25" i="5"/>
  <c r="G24" i="5"/>
  <c r="E24" i="5"/>
  <c r="C24" i="5"/>
  <c r="B24" i="5"/>
  <c r="G23" i="5"/>
  <c r="E23" i="5"/>
  <c r="C23" i="5"/>
  <c r="B23" i="5"/>
  <c r="G22" i="5"/>
  <c r="E22" i="5"/>
  <c r="C22" i="5"/>
  <c r="B22" i="5"/>
  <c r="G21" i="5"/>
  <c r="F21" i="5"/>
  <c r="F22" i="5" s="1"/>
  <c r="F23" i="5" s="1"/>
  <c r="F24" i="5" s="1"/>
  <c r="F25" i="5" s="1"/>
  <c r="F26" i="5" s="1"/>
  <c r="F27" i="5" s="1"/>
  <c r="E21" i="5"/>
  <c r="C21" i="5"/>
  <c r="B21" i="5"/>
  <c r="G20" i="5"/>
  <c r="E20" i="5"/>
  <c r="C20" i="5"/>
  <c r="B20" i="5"/>
  <c r="B12" i="5"/>
  <c r="B11" i="5"/>
  <c r="B10" i="5"/>
  <c r="B9" i="5"/>
  <c r="B8" i="5"/>
  <c r="B7" i="5"/>
  <c r="B6" i="5"/>
  <c r="C12" i="5"/>
  <c r="C11" i="5"/>
  <c r="C10" i="5"/>
  <c r="C9" i="5"/>
  <c r="C8" i="5"/>
  <c r="C7" i="5"/>
  <c r="C6" i="5"/>
  <c r="E12" i="5"/>
  <c r="E11" i="5"/>
  <c r="E10" i="5"/>
  <c r="E9" i="5"/>
  <c r="E8" i="5"/>
  <c r="E7" i="5"/>
  <c r="E6" i="5"/>
  <c r="E5" i="5"/>
  <c r="C5" i="5"/>
  <c r="B5" i="5"/>
  <c r="U448" i="5"/>
  <c r="U447" i="5"/>
  <c r="U446" i="5"/>
  <c r="U445" i="5"/>
  <c r="U444" i="5"/>
  <c r="U443" i="5"/>
  <c r="U442" i="5"/>
  <c r="U441" i="5"/>
  <c r="U440" i="5"/>
  <c r="AU439" i="5"/>
  <c r="AT439" i="5"/>
  <c r="E437" i="5"/>
  <c r="U433" i="5"/>
  <c r="U432" i="5"/>
  <c r="U431" i="5"/>
  <c r="U430" i="5"/>
  <c r="U429" i="5"/>
  <c r="U428" i="5"/>
  <c r="U427" i="5"/>
  <c r="U426" i="5"/>
  <c r="U425" i="5"/>
  <c r="AV424" i="5"/>
  <c r="AU424" i="5"/>
  <c r="AT424" i="5"/>
  <c r="E422" i="5"/>
  <c r="U417" i="5"/>
  <c r="U416" i="5"/>
  <c r="U415" i="5"/>
  <c r="U414" i="5"/>
  <c r="U413" i="5"/>
  <c r="U412" i="5"/>
  <c r="U411" i="5"/>
  <c r="U410" i="5"/>
  <c r="AU409" i="5"/>
  <c r="E407" i="5"/>
  <c r="U403" i="5"/>
  <c r="U402" i="5"/>
  <c r="U401" i="5"/>
  <c r="U400" i="5"/>
  <c r="U399" i="5"/>
  <c r="U398" i="5"/>
  <c r="U397" i="5"/>
  <c r="U396" i="5"/>
  <c r="U395" i="5"/>
  <c r="AT394" i="5"/>
  <c r="AV394" i="5"/>
  <c r="AU394" i="5"/>
  <c r="E392" i="5"/>
  <c r="U388" i="5"/>
  <c r="U387" i="5"/>
  <c r="U386" i="5"/>
  <c r="U385" i="5"/>
  <c r="U384" i="5"/>
  <c r="U383" i="5"/>
  <c r="U382" i="5"/>
  <c r="U381" i="5"/>
  <c r="U380" i="5"/>
  <c r="AV379" i="5"/>
  <c r="AU379" i="5"/>
  <c r="E377" i="5"/>
  <c r="U372" i="5"/>
  <c r="U371" i="5"/>
  <c r="U370" i="5"/>
  <c r="U369" i="5"/>
  <c r="U368" i="5"/>
  <c r="U367" i="5"/>
  <c r="U366" i="5"/>
  <c r="U365" i="5"/>
  <c r="AV364" i="5"/>
  <c r="AT364" i="5"/>
  <c r="E362" i="5"/>
  <c r="U358" i="5"/>
  <c r="U357" i="5"/>
  <c r="U356" i="5"/>
  <c r="U355" i="5"/>
  <c r="U354" i="5"/>
  <c r="U353" i="5"/>
  <c r="U352" i="5"/>
  <c r="U351" i="5"/>
  <c r="U350" i="5"/>
  <c r="AV349" i="5"/>
  <c r="AU349" i="5"/>
  <c r="AT349" i="5"/>
  <c r="E347" i="5"/>
  <c r="U342" i="5"/>
  <c r="U341" i="5"/>
  <c r="U340" i="5"/>
  <c r="U339" i="5"/>
  <c r="U338" i="5"/>
  <c r="U337" i="5"/>
  <c r="U336" i="5"/>
  <c r="U335" i="5"/>
  <c r="AT334" i="5"/>
  <c r="AV334" i="5"/>
  <c r="E332" i="5"/>
  <c r="U328" i="5"/>
  <c r="U327" i="5"/>
  <c r="U326" i="5"/>
  <c r="U325" i="5"/>
  <c r="U324" i="5"/>
  <c r="U323" i="5"/>
  <c r="U322" i="5"/>
  <c r="U321" i="5"/>
  <c r="U320" i="5"/>
  <c r="AU319" i="5"/>
  <c r="AV319" i="5"/>
  <c r="AT319" i="5"/>
  <c r="E317" i="5"/>
  <c r="U312" i="5"/>
  <c r="U311" i="5"/>
  <c r="U310" i="5"/>
  <c r="U309" i="5"/>
  <c r="U308" i="5"/>
  <c r="U307" i="5"/>
  <c r="U306" i="5"/>
  <c r="U305" i="5"/>
  <c r="AV304" i="5"/>
  <c r="AU304" i="5"/>
  <c r="AT304" i="5"/>
  <c r="E302" i="5"/>
  <c r="U297" i="5"/>
  <c r="U296" i="5"/>
  <c r="U295" i="5"/>
  <c r="U294" i="5"/>
  <c r="U293" i="5"/>
  <c r="U292" i="5"/>
  <c r="U291" i="5"/>
  <c r="U290" i="5"/>
  <c r="AU289" i="5"/>
  <c r="E287" i="5"/>
  <c r="U282" i="5"/>
  <c r="U281" i="5"/>
  <c r="U280" i="5"/>
  <c r="U279" i="5"/>
  <c r="U278" i="5"/>
  <c r="U277" i="5"/>
  <c r="U276" i="5"/>
  <c r="U275" i="5"/>
  <c r="AV274" i="5"/>
  <c r="AU274" i="5"/>
  <c r="AT274" i="5"/>
  <c r="E272" i="5"/>
  <c r="U267" i="5"/>
  <c r="U266" i="5"/>
  <c r="U265" i="5"/>
  <c r="U264" i="5"/>
  <c r="U263" i="5"/>
  <c r="U262" i="5"/>
  <c r="U261" i="5"/>
  <c r="U260" i="5"/>
  <c r="AV259" i="5"/>
  <c r="AU259" i="5"/>
  <c r="E257" i="5"/>
  <c r="U252" i="5"/>
  <c r="U251" i="5"/>
  <c r="U250" i="5"/>
  <c r="U249" i="5"/>
  <c r="U248" i="5"/>
  <c r="U247" i="5"/>
  <c r="U246" i="5"/>
  <c r="U245" i="5"/>
  <c r="AV244" i="5"/>
  <c r="AT244" i="5"/>
  <c r="E242" i="5"/>
  <c r="U238" i="5"/>
  <c r="U237" i="5"/>
  <c r="U236" i="5"/>
  <c r="U235" i="5"/>
  <c r="U234" i="5"/>
  <c r="U233" i="5"/>
  <c r="U232" i="5"/>
  <c r="U231" i="5"/>
  <c r="U230" i="5"/>
  <c r="AV229" i="5"/>
  <c r="AU229" i="5"/>
  <c r="AT229" i="5"/>
  <c r="E227" i="5"/>
  <c r="U223" i="5"/>
  <c r="U222" i="5"/>
  <c r="U221" i="5"/>
  <c r="U220" i="5"/>
  <c r="U219" i="5"/>
  <c r="U218" i="5"/>
  <c r="U217" i="5"/>
  <c r="U216" i="5"/>
  <c r="U215" i="5"/>
  <c r="AT214" i="5"/>
  <c r="AV214" i="5"/>
  <c r="E212" i="5"/>
  <c r="U208" i="5"/>
  <c r="U207" i="5"/>
  <c r="U206" i="5"/>
  <c r="U205" i="5"/>
  <c r="U204" i="5"/>
  <c r="U203" i="5"/>
  <c r="U202" i="5"/>
  <c r="U201" i="5"/>
  <c r="U200" i="5"/>
  <c r="AU199" i="5"/>
  <c r="AT199" i="5"/>
  <c r="E197" i="5"/>
  <c r="U193" i="5"/>
  <c r="U192" i="5"/>
  <c r="U191" i="5"/>
  <c r="U190" i="5"/>
  <c r="U189" i="5"/>
  <c r="U188" i="5"/>
  <c r="U187" i="5"/>
  <c r="U186" i="5"/>
  <c r="U185" i="5"/>
  <c r="AV184" i="5"/>
  <c r="AT184" i="5"/>
  <c r="AU184" i="5"/>
  <c r="E182" i="5"/>
  <c r="U177" i="5"/>
  <c r="U176" i="5"/>
  <c r="U175" i="5"/>
  <c r="U174" i="5"/>
  <c r="U173" i="5"/>
  <c r="U172" i="5"/>
  <c r="U171" i="5"/>
  <c r="U170" i="5"/>
  <c r="AU169" i="5"/>
  <c r="E167" i="5"/>
  <c r="U163" i="5"/>
  <c r="U162" i="5"/>
  <c r="U161" i="5"/>
  <c r="U160" i="5"/>
  <c r="U159" i="5"/>
  <c r="U158" i="5"/>
  <c r="U157" i="5"/>
  <c r="U156" i="5"/>
  <c r="U155" i="5"/>
  <c r="AT154" i="5"/>
  <c r="AV154" i="5"/>
  <c r="AU154" i="5"/>
  <c r="E152" i="5"/>
  <c r="U148" i="5"/>
  <c r="U147" i="5"/>
  <c r="U146" i="5"/>
  <c r="U145" i="5"/>
  <c r="U144" i="5"/>
  <c r="U143" i="5"/>
  <c r="U142" i="5"/>
  <c r="U141" i="5"/>
  <c r="U140" i="5"/>
  <c r="AU139" i="5"/>
  <c r="AV139" i="5"/>
  <c r="E137" i="5"/>
  <c r="U133" i="5"/>
  <c r="U132" i="5"/>
  <c r="U131" i="5"/>
  <c r="U130" i="5"/>
  <c r="U129" i="5"/>
  <c r="U128" i="5"/>
  <c r="U127" i="5"/>
  <c r="U126" i="5"/>
  <c r="U125" i="5"/>
  <c r="AV124" i="5"/>
  <c r="AU124" i="5"/>
  <c r="AT124" i="5"/>
  <c r="E122" i="5"/>
  <c r="U117" i="5"/>
  <c r="U116" i="5"/>
  <c r="U115" i="5"/>
  <c r="U114" i="5"/>
  <c r="U113" i="5"/>
  <c r="U112" i="5"/>
  <c r="U111" i="5"/>
  <c r="U110" i="5"/>
  <c r="AU109" i="5"/>
  <c r="AV109" i="5"/>
  <c r="AT109" i="5"/>
  <c r="E107" i="5"/>
  <c r="U103" i="5"/>
  <c r="U102" i="5"/>
  <c r="U101" i="5"/>
  <c r="U100" i="5"/>
  <c r="U99" i="5"/>
  <c r="U98" i="5"/>
  <c r="U97" i="5"/>
  <c r="U96" i="5"/>
  <c r="U95" i="5"/>
  <c r="AT94" i="5"/>
  <c r="AV94" i="5"/>
  <c r="E92" i="5"/>
  <c r="U88" i="5"/>
  <c r="U87" i="5"/>
  <c r="U86" i="5"/>
  <c r="U85" i="5"/>
  <c r="U84" i="5"/>
  <c r="U83" i="5"/>
  <c r="U82" i="5"/>
  <c r="U81" i="5"/>
  <c r="U80" i="5"/>
  <c r="AV79" i="5"/>
  <c r="AT79" i="5"/>
  <c r="AU79" i="5"/>
  <c r="E77" i="5"/>
  <c r="U72" i="5"/>
  <c r="U71" i="5"/>
  <c r="U70" i="5"/>
  <c r="U69" i="5"/>
  <c r="U68" i="5"/>
  <c r="U67" i="5"/>
  <c r="U66" i="5"/>
  <c r="U65" i="5"/>
  <c r="AV64" i="5"/>
  <c r="E62" i="5"/>
  <c r="U58" i="5"/>
  <c r="U57" i="5"/>
  <c r="U56" i="5"/>
  <c r="U55" i="5"/>
  <c r="U54" i="5"/>
  <c r="U53" i="5"/>
  <c r="U52" i="5"/>
  <c r="U51" i="5"/>
  <c r="U50" i="5"/>
  <c r="AV49" i="5"/>
  <c r="AU49" i="5"/>
  <c r="AT49" i="5"/>
  <c r="E47" i="5"/>
  <c r="U43" i="5"/>
  <c r="U42" i="5"/>
  <c r="U41" i="5"/>
  <c r="U40" i="5"/>
  <c r="U39" i="5"/>
  <c r="U38" i="5"/>
  <c r="U37" i="5"/>
  <c r="U36" i="5"/>
  <c r="U35" i="5"/>
  <c r="AV34" i="5"/>
  <c r="E32" i="5"/>
  <c r="U28" i="5"/>
  <c r="U27" i="5"/>
  <c r="U26" i="5"/>
  <c r="U25" i="5"/>
  <c r="U24" i="5"/>
  <c r="U23" i="5"/>
  <c r="U22" i="5"/>
  <c r="U21" i="5"/>
  <c r="U20" i="5"/>
  <c r="AV19" i="5"/>
  <c r="AU19" i="5"/>
  <c r="AT19" i="5"/>
  <c r="AE19" i="5"/>
  <c r="AS19" i="5" s="1"/>
  <c r="AC34" i="5"/>
  <c r="Y34" i="5"/>
  <c r="X34" i="5"/>
  <c r="W34" i="5"/>
  <c r="E17" i="5"/>
  <c r="U13" i="5"/>
  <c r="U12" i="5"/>
  <c r="G12" i="5"/>
  <c r="U11" i="5"/>
  <c r="G11" i="5"/>
  <c r="U10" i="5"/>
  <c r="G10" i="5"/>
  <c r="U9" i="5"/>
  <c r="G9" i="5"/>
  <c r="U8" i="5"/>
  <c r="G8" i="5"/>
  <c r="U7" i="5"/>
  <c r="G7" i="5"/>
  <c r="U6" i="5"/>
  <c r="G6" i="5"/>
  <c r="F6" i="5"/>
  <c r="F7" i="5" s="1"/>
  <c r="U5" i="5"/>
  <c r="G5" i="5"/>
  <c r="AQ4" i="5"/>
  <c r="E2" i="5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P98" i="3" l="1"/>
  <c r="W110" i="5"/>
  <c r="AE130" i="5"/>
  <c r="Z72" i="3"/>
  <c r="AB41" i="3"/>
  <c r="AD95" i="3"/>
  <c r="X158" i="5"/>
  <c r="AF129" i="5"/>
  <c r="Y175" i="5"/>
  <c r="AG246" i="5"/>
  <c r="Z130" i="5"/>
  <c r="AH218" i="5"/>
  <c r="AA81" i="5"/>
  <c r="AB6" i="5"/>
  <c r="AC142" i="5"/>
  <c r="AD129" i="5"/>
  <c r="AE11" i="3"/>
  <c r="AC38" i="5"/>
  <c r="AH83" i="5"/>
  <c r="X158" i="3"/>
  <c r="AB37" i="3"/>
  <c r="Z21" i="5"/>
  <c r="AC41" i="5"/>
  <c r="AC114" i="5"/>
  <c r="AC24" i="5"/>
  <c r="AC42" i="5"/>
  <c r="AF66" i="5"/>
  <c r="AR4" i="5"/>
  <c r="AG95" i="5"/>
  <c r="AG99" i="5"/>
  <c r="AC127" i="5"/>
  <c r="AC80" i="5"/>
  <c r="AE129" i="5"/>
  <c r="AC81" i="5"/>
  <c r="X5" i="5"/>
  <c r="X8" i="5"/>
  <c r="W35" i="5"/>
  <c r="AD69" i="3"/>
  <c r="AD116" i="3"/>
  <c r="AE20" i="3"/>
  <c r="AD129" i="3"/>
  <c r="AD200" i="3"/>
  <c r="AD191" i="3"/>
  <c r="AE7" i="3"/>
  <c r="AB50" i="3"/>
  <c r="AD82" i="3"/>
  <c r="AP4" i="5"/>
  <c r="AC7" i="5"/>
  <c r="Y23" i="5"/>
  <c r="W82" i="5"/>
  <c r="W99" i="5"/>
  <c r="W9" i="5"/>
  <c r="AC25" i="5"/>
  <c r="Y36" i="5"/>
  <c r="AH70" i="5"/>
  <c r="AE84" i="5"/>
  <c r="AC101" i="5"/>
  <c r="AD140" i="5"/>
  <c r="AD26" i="5"/>
  <c r="AC37" i="5"/>
  <c r="AG52" i="5"/>
  <c r="X85" i="5"/>
  <c r="AC102" i="5"/>
  <c r="AG125" i="5"/>
  <c r="AE143" i="5"/>
  <c r="Y57" i="5"/>
  <c r="AD39" i="5"/>
  <c r="AC128" i="5"/>
  <c r="AA34" i="5"/>
  <c r="AO34" i="5" s="1"/>
  <c r="Y5" i="5"/>
  <c r="Z8" i="5"/>
  <c r="AF10" i="5"/>
  <c r="AA19" i="5"/>
  <c r="AO19" i="5" s="1"/>
  <c r="Y20" i="5"/>
  <c r="AA23" i="5"/>
  <c r="AG26" i="5"/>
  <c r="AA36" i="5"/>
  <c r="AG39" i="5"/>
  <c r="Z49" i="5"/>
  <c r="AN49" i="5" s="1"/>
  <c r="AA53" i="5"/>
  <c r="AF57" i="5"/>
  <c r="AC67" i="5"/>
  <c r="Y71" i="5"/>
  <c r="AG81" i="5"/>
  <c r="Y96" i="5"/>
  <c r="Y100" i="5"/>
  <c r="Y110" i="5"/>
  <c r="Z115" i="5"/>
  <c r="Y126" i="5"/>
  <c r="AA130" i="5"/>
  <c r="AH145" i="5"/>
  <c r="AE171" i="5"/>
  <c r="AF5" i="5"/>
  <c r="AA8" i="5"/>
  <c r="Y11" i="5"/>
  <c r="AB19" i="5"/>
  <c r="AP19" i="5" s="1"/>
  <c r="AC20" i="5"/>
  <c r="AF23" i="5"/>
  <c r="AA27" i="5"/>
  <c r="AD34" i="5"/>
  <c r="AR34" i="5" s="1"/>
  <c r="AF36" i="5"/>
  <c r="AA40" i="5"/>
  <c r="Y50" i="5"/>
  <c r="AF53" i="5"/>
  <c r="AH57" i="5"/>
  <c r="AE67" i="5"/>
  <c r="AE71" i="5"/>
  <c r="AG85" i="5"/>
  <c r="AF96" i="5"/>
  <c r="AA100" i="5"/>
  <c r="AE110" i="5"/>
  <c r="AC115" i="5"/>
  <c r="AA126" i="5"/>
  <c r="AC130" i="5"/>
  <c r="AG5" i="5"/>
  <c r="AC8" i="5"/>
  <c r="AC11" i="5"/>
  <c r="AC19" i="5"/>
  <c r="AE20" i="5"/>
  <c r="Y24" i="5"/>
  <c r="AF27" i="5"/>
  <c r="Y37" i="5"/>
  <c r="AF40" i="5"/>
  <c r="AC50" i="5"/>
  <c r="AC54" i="5"/>
  <c r="AC68" i="5"/>
  <c r="AG72" i="5"/>
  <c r="AG82" i="5"/>
  <c r="AG86" i="5"/>
  <c r="AH96" i="5"/>
  <c r="Y101" i="5"/>
  <c r="AG111" i="5"/>
  <c r="Y117" i="5"/>
  <c r="Y127" i="5"/>
  <c r="AH132" i="5"/>
  <c r="AG8" i="5"/>
  <c r="AE11" i="5"/>
  <c r="AD19" i="5"/>
  <c r="AE50" i="5"/>
  <c r="AE54" i="5"/>
  <c r="AG68" i="5"/>
  <c r="Y83" i="5"/>
  <c r="Y87" i="5"/>
  <c r="Y97" i="5"/>
  <c r="AG112" i="5"/>
  <c r="AA117" i="5"/>
  <c r="Z156" i="5"/>
  <c r="AF190" i="5"/>
  <c r="Y7" i="5"/>
  <c r="AC12" i="5"/>
  <c r="AC21" i="5"/>
  <c r="AE24" i="5"/>
  <c r="AE37" i="5"/>
  <c r="AE41" i="5"/>
  <c r="AD49" i="5"/>
  <c r="AR49" i="5" s="1"/>
  <c r="AC51" i="5"/>
  <c r="AC55" i="5"/>
  <c r="AD65" i="5"/>
  <c r="AG69" i="5"/>
  <c r="AF83" i="5"/>
  <c r="AA87" i="5"/>
  <c r="AE97" i="5"/>
  <c r="Z102" i="5"/>
  <c r="Y113" i="5"/>
  <c r="AF117" i="5"/>
  <c r="Z128" i="5"/>
  <c r="AA159" i="5"/>
  <c r="AA382" i="5"/>
  <c r="AO4" i="5"/>
  <c r="AO51" i="5" s="1"/>
  <c r="AG9" i="5"/>
  <c r="AG12" i="5"/>
  <c r="AG21" i="5"/>
  <c r="Z34" i="5"/>
  <c r="AN34" i="5" s="1"/>
  <c r="AG51" i="5"/>
  <c r="AG55" i="5"/>
  <c r="AG65" i="5"/>
  <c r="Y70" i="5"/>
  <c r="AG98" i="5"/>
  <c r="AA113" i="5"/>
  <c r="AC161" i="5"/>
  <c r="AA10" i="5"/>
  <c r="AE7" i="5"/>
  <c r="Y10" i="5"/>
  <c r="Y19" i="5"/>
  <c r="AG22" i="5"/>
  <c r="AG25" i="5"/>
  <c r="AG38" i="5"/>
  <c r="AG42" i="5"/>
  <c r="AD52" i="5"/>
  <c r="AG56" i="5"/>
  <c r="AA66" i="5"/>
  <c r="AF70" i="5"/>
  <c r="AE80" i="5"/>
  <c r="Y84" i="5"/>
  <c r="Y114" i="5"/>
  <c r="AC129" i="5"/>
  <c r="AF266" i="5"/>
  <c r="X42" i="5"/>
  <c r="X115" i="5"/>
  <c r="X147" i="5"/>
  <c r="X55" i="5"/>
  <c r="X68" i="5"/>
  <c r="X81" i="5"/>
  <c r="X98" i="5"/>
  <c r="X102" i="5"/>
  <c r="X111" i="5"/>
  <c r="X72" i="5"/>
  <c r="X235" i="5"/>
  <c r="X21" i="5"/>
  <c r="X141" i="5"/>
  <c r="X156" i="5"/>
  <c r="X131" i="5"/>
  <c r="X19" i="5"/>
  <c r="AL19" i="5" s="1"/>
  <c r="X128" i="5"/>
  <c r="X132" i="5"/>
  <c r="X221" i="5"/>
  <c r="X251" i="5"/>
  <c r="W112" i="5"/>
  <c r="W22" i="5"/>
  <c r="W56" i="5"/>
  <c r="W116" i="5"/>
  <c r="W125" i="5"/>
  <c r="W129" i="5"/>
  <c r="W26" i="5"/>
  <c r="W69" i="5"/>
  <c r="W160" i="5"/>
  <c r="W19" i="5"/>
  <c r="AK19" i="5" s="1"/>
  <c r="W86" i="5"/>
  <c r="W95" i="5"/>
  <c r="AC112" i="3"/>
  <c r="AC95" i="3"/>
  <c r="AC86" i="3"/>
  <c r="AC125" i="3"/>
  <c r="AC80" i="3"/>
  <c r="AC114" i="3"/>
  <c r="AB67" i="3"/>
  <c r="AC67" i="3"/>
  <c r="Z85" i="3"/>
  <c r="AC127" i="3"/>
  <c r="AC144" i="3"/>
  <c r="AC11" i="3"/>
  <c r="AC82" i="3"/>
  <c r="AC99" i="3"/>
  <c r="AC7" i="3"/>
  <c r="AC20" i="3"/>
  <c r="AC37" i="3"/>
  <c r="AC50" i="3"/>
  <c r="AC72" i="3"/>
  <c r="AC41" i="3"/>
  <c r="AC129" i="3"/>
  <c r="AC24" i="3"/>
  <c r="AE24" i="3"/>
  <c r="AC54" i="3"/>
  <c r="AA261" i="3"/>
  <c r="W5" i="3"/>
  <c r="W9" i="3"/>
  <c r="W22" i="3"/>
  <c r="W26" i="3"/>
  <c r="AE37" i="3"/>
  <c r="AE41" i="3"/>
  <c r="AE50" i="3"/>
  <c r="AE54" i="3"/>
  <c r="AE67" i="3"/>
  <c r="AB192" i="3"/>
  <c r="AB5" i="3"/>
  <c r="AB9" i="3"/>
  <c r="AB22" i="3"/>
  <c r="AB26" i="3"/>
  <c r="W35" i="3"/>
  <c r="W39" i="3"/>
  <c r="W52" i="3"/>
  <c r="W56" i="3"/>
  <c r="W65" i="3"/>
  <c r="W69" i="3"/>
  <c r="AC222" i="3"/>
  <c r="AC5" i="3"/>
  <c r="AC9" i="3"/>
  <c r="AC22" i="3"/>
  <c r="AC26" i="3"/>
  <c r="AB35" i="3"/>
  <c r="AB39" i="3"/>
  <c r="AB52" i="3"/>
  <c r="AB56" i="3"/>
  <c r="AB65" i="3"/>
  <c r="AC69" i="3"/>
  <c r="AB54" i="3"/>
  <c r="AD71" i="3"/>
  <c r="AC35" i="3"/>
  <c r="AC39" i="3"/>
  <c r="AC52" i="3"/>
  <c r="AC56" i="3"/>
  <c r="AC65" i="3"/>
  <c r="W7" i="3"/>
  <c r="W11" i="3"/>
  <c r="W20" i="3"/>
  <c r="W24" i="3"/>
  <c r="AC70" i="3"/>
  <c r="AC116" i="3"/>
  <c r="X171" i="3"/>
  <c r="AF71" i="3"/>
  <c r="Y446" i="3"/>
  <c r="Y444" i="3"/>
  <c r="Y442" i="3"/>
  <c r="Y440" i="3"/>
  <c r="Y431" i="3"/>
  <c r="Y429" i="3"/>
  <c r="Y427" i="3"/>
  <c r="Y425" i="3"/>
  <c r="Y416" i="3"/>
  <c r="Y414" i="3"/>
  <c r="Y412" i="3"/>
  <c r="Y410" i="3"/>
  <c r="Y401" i="3"/>
  <c r="Y399" i="3"/>
  <c r="Y397" i="3"/>
  <c r="Y395" i="3"/>
  <c r="Y386" i="3"/>
  <c r="Y384" i="3"/>
  <c r="Y382" i="3"/>
  <c r="Y380" i="3"/>
  <c r="Y371" i="3"/>
  <c r="Y369" i="3"/>
  <c r="Y367" i="3"/>
  <c r="Y365" i="3"/>
  <c r="Y443" i="3"/>
  <c r="Y432" i="3"/>
  <c r="Y428" i="3"/>
  <c r="Y400" i="3"/>
  <c r="Y396" i="3"/>
  <c r="Y372" i="3"/>
  <c r="Y368" i="3"/>
  <c r="Y357" i="3"/>
  <c r="Y355" i="3"/>
  <c r="Y353" i="3"/>
  <c r="Y351" i="3"/>
  <c r="Y342" i="3"/>
  <c r="Y340" i="3"/>
  <c r="Y338" i="3"/>
  <c r="Y336" i="3"/>
  <c r="Y327" i="3"/>
  <c r="Y325" i="3"/>
  <c r="Y323" i="3"/>
  <c r="Y321" i="3"/>
  <c r="Y312" i="3"/>
  <c r="Y310" i="3"/>
  <c r="Y445" i="3"/>
  <c r="Y417" i="3"/>
  <c r="Y413" i="3"/>
  <c r="Y385" i="3"/>
  <c r="Y381" i="3"/>
  <c r="Y441" i="3"/>
  <c r="Y415" i="3"/>
  <c r="Y411" i="3"/>
  <c r="Y398" i="3"/>
  <c r="Y383" i="3"/>
  <c r="Y370" i="3"/>
  <c r="Y320" i="3"/>
  <c r="Y307" i="3"/>
  <c r="Y305" i="3"/>
  <c r="Y296" i="3"/>
  <c r="Y294" i="3"/>
  <c r="Y292" i="3"/>
  <c r="Y290" i="3"/>
  <c r="Y281" i="3"/>
  <c r="Y279" i="3"/>
  <c r="Y277" i="3"/>
  <c r="Y275" i="3"/>
  <c r="Y426" i="3"/>
  <c r="Y324" i="3"/>
  <c r="Y387" i="3"/>
  <c r="Y350" i="3"/>
  <c r="Y308" i="3"/>
  <c r="Y265" i="3"/>
  <c r="Y366" i="3"/>
  <c r="Y337" i="3"/>
  <c r="Y282" i="3"/>
  <c r="Y278" i="3"/>
  <c r="Y430" i="3"/>
  <c r="Y339" i="3"/>
  <c r="Y309" i="3"/>
  <c r="Y263" i="3"/>
  <c r="Y261" i="3"/>
  <c r="Y252" i="3"/>
  <c r="Y250" i="3"/>
  <c r="Y248" i="3"/>
  <c r="Y246" i="3"/>
  <c r="Y237" i="3"/>
  <c r="Y235" i="3"/>
  <c r="Y233" i="3"/>
  <c r="Y231" i="3"/>
  <c r="Y354" i="3"/>
  <c r="Y311" i="3"/>
  <c r="Y306" i="3"/>
  <c r="Y447" i="3"/>
  <c r="Y352" i="3"/>
  <c r="Y326" i="3"/>
  <c r="Y280" i="3"/>
  <c r="Y276" i="3"/>
  <c r="Y234" i="3"/>
  <c r="Y335" i="3"/>
  <c r="Y291" i="3"/>
  <c r="Y266" i="3"/>
  <c r="Y260" i="3"/>
  <c r="Y236" i="3"/>
  <c r="Y232" i="3"/>
  <c r="Y221" i="3"/>
  <c r="Y203" i="3"/>
  <c r="Y185" i="3"/>
  <c r="Y175" i="3"/>
  <c r="Y402" i="3"/>
  <c r="Y341" i="3"/>
  <c r="Y295" i="3"/>
  <c r="Y245" i="3"/>
  <c r="Y230" i="3"/>
  <c r="Y222" i="3"/>
  <c r="Y220" i="3"/>
  <c r="Y202" i="3"/>
  <c r="Y192" i="3"/>
  <c r="Y174" i="3"/>
  <c r="Y219" i="3"/>
  <c r="Y201" i="3"/>
  <c r="Y191" i="3"/>
  <c r="Y173" i="3"/>
  <c r="Y170" i="3"/>
  <c r="Y161" i="3"/>
  <c r="Y159" i="3"/>
  <c r="Y157" i="3"/>
  <c r="Y155" i="3"/>
  <c r="Y146" i="3"/>
  <c r="Y144" i="3"/>
  <c r="Y247" i="3"/>
  <c r="Y218" i="3"/>
  <c r="Y200" i="3"/>
  <c r="Y190" i="3"/>
  <c r="Y172" i="3"/>
  <c r="Y293" i="3"/>
  <c r="Y262" i="3"/>
  <c r="Y217" i="3"/>
  <c r="Y207" i="3"/>
  <c r="Y189" i="3"/>
  <c r="Y356" i="3"/>
  <c r="Y249" i="3"/>
  <c r="Y216" i="3"/>
  <c r="Y206" i="3"/>
  <c r="Y188" i="3"/>
  <c r="Y187" i="3"/>
  <c r="Y162" i="3"/>
  <c r="Y297" i="3"/>
  <c r="Y176" i="3"/>
  <c r="Y267" i="3"/>
  <c r="Y205" i="3"/>
  <c r="Y156" i="3"/>
  <c r="Y142" i="3"/>
  <c r="Y140" i="3"/>
  <c r="Y131" i="3"/>
  <c r="Y129" i="3"/>
  <c r="Y127" i="3"/>
  <c r="Y125" i="3"/>
  <c r="Y116" i="3"/>
  <c r="Y114" i="3"/>
  <c r="Y112" i="3"/>
  <c r="Y110" i="3"/>
  <c r="Y101" i="3"/>
  <c r="Y99" i="3"/>
  <c r="Y97" i="3"/>
  <c r="Y95" i="3"/>
  <c r="Y86" i="3"/>
  <c r="Y84" i="3"/>
  <c r="Y82" i="3"/>
  <c r="Y80" i="3"/>
  <c r="Y264" i="3"/>
  <c r="Y186" i="3"/>
  <c r="Y143" i="3"/>
  <c r="Y322" i="3"/>
  <c r="Y215" i="3"/>
  <c r="Y171" i="3"/>
  <c r="Y158" i="3"/>
  <c r="Y145" i="3"/>
  <c r="AG446" i="3"/>
  <c r="AG444" i="3"/>
  <c r="AG442" i="3"/>
  <c r="AG440" i="3"/>
  <c r="AG431" i="3"/>
  <c r="AG429" i="3"/>
  <c r="AG427" i="3"/>
  <c r="AG425" i="3"/>
  <c r="AG416" i="3"/>
  <c r="AG414" i="3"/>
  <c r="AG412" i="3"/>
  <c r="AG410" i="3"/>
  <c r="AG401" i="3"/>
  <c r="AG399" i="3"/>
  <c r="AG397" i="3"/>
  <c r="AG395" i="3"/>
  <c r="AG386" i="3"/>
  <c r="AG384" i="3"/>
  <c r="AG382" i="3"/>
  <c r="AG380" i="3"/>
  <c r="AG371" i="3"/>
  <c r="AG369" i="3"/>
  <c r="AG367" i="3"/>
  <c r="AG365" i="3"/>
  <c r="AG445" i="3"/>
  <c r="AG430" i="3"/>
  <c r="AG426" i="3"/>
  <c r="AG402" i="3"/>
  <c r="AG398" i="3"/>
  <c r="AG370" i="3"/>
  <c r="AG366" i="3"/>
  <c r="AG357" i="3"/>
  <c r="AG355" i="3"/>
  <c r="AG353" i="3"/>
  <c r="AG351" i="3"/>
  <c r="AG342" i="3"/>
  <c r="AG340" i="3"/>
  <c r="AG338" i="3"/>
  <c r="AG336" i="3"/>
  <c r="AG327" i="3"/>
  <c r="AG325" i="3"/>
  <c r="AG323" i="3"/>
  <c r="AG321" i="3"/>
  <c r="AG312" i="3"/>
  <c r="AG310" i="3"/>
  <c r="AG308" i="3"/>
  <c r="AG447" i="3"/>
  <c r="AG415" i="3"/>
  <c r="AG411" i="3"/>
  <c r="AG387" i="3"/>
  <c r="AG383" i="3"/>
  <c r="AG443" i="3"/>
  <c r="AG417" i="3"/>
  <c r="AG413" i="3"/>
  <c r="AG326" i="3"/>
  <c r="AG309" i="3"/>
  <c r="AG400" i="3"/>
  <c r="AG311" i="3"/>
  <c r="AG385" i="3"/>
  <c r="AG372" i="3"/>
  <c r="AG307" i="3"/>
  <c r="AG305" i="3"/>
  <c r="AG296" i="3"/>
  <c r="AG294" i="3"/>
  <c r="AG292" i="3"/>
  <c r="AG290" i="3"/>
  <c r="AG281" i="3"/>
  <c r="AG279" i="3"/>
  <c r="AG277" i="3"/>
  <c r="AG275" i="3"/>
  <c r="AG396" i="3"/>
  <c r="AG432" i="3"/>
  <c r="AG381" i="3"/>
  <c r="AG352" i="3"/>
  <c r="AG306" i="3"/>
  <c r="AG267" i="3"/>
  <c r="AG441" i="3"/>
  <c r="AG339" i="3"/>
  <c r="AG320" i="3"/>
  <c r="AG280" i="3"/>
  <c r="AG276" i="3"/>
  <c r="AG265" i="3"/>
  <c r="AG341" i="3"/>
  <c r="AG322" i="3"/>
  <c r="AG264" i="3"/>
  <c r="AG261" i="3"/>
  <c r="AG252" i="3"/>
  <c r="AG250" i="3"/>
  <c r="AG248" i="3"/>
  <c r="AG246" i="3"/>
  <c r="AG237" i="3"/>
  <c r="AG235" i="3"/>
  <c r="AG233" i="3"/>
  <c r="AG231" i="3"/>
  <c r="AG356" i="3"/>
  <c r="AG324" i="3"/>
  <c r="AG263" i="3"/>
  <c r="AG282" i="3"/>
  <c r="AG266" i="3"/>
  <c r="AG221" i="3"/>
  <c r="AG354" i="3"/>
  <c r="AG278" i="3"/>
  <c r="AG236" i="3"/>
  <c r="AG293" i="3"/>
  <c r="AG262" i="3"/>
  <c r="AG295" i="3"/>
  <c r="AG260" i="3"/>
  <c r="AG215" i="3"/>
  <c r="AG205" i="3"/>
  <c r="AG187" i="3"/>
  <c r="AG177" i="3"/>
  <c r="AG350" i="3"/>
  <c r="AG247" i="3"/>
  <c r="AG204" i="3"/>
  <c r="AG186" i="3"/>
  <c r="AG176" i="3"/>
  <c r="AG203" i="3"/>
  <c r="AG185" i="3"/>
  <c r="AG175" i="3"/>
  <c r="AG170" i="3"/>
  <c r="AG161" i="3"/>
  <c r="AG159" i="3"/>
  <c r="AG157" i="3"/>
  <c r="AG155" i="3"/>
  <c r="AG146" i="3"/>
  <c r="AG144" i="3"/>
  <c r="AG142" i="3"/>
  <c r="AG249" i="3"/>
  <c r="AG220" i="3"/>
  <c r="AG202" i="3"/>
  <c r="AG192" i="3"/>
  <c r="AG174" i="3"/>
  <c r="AG428" i="3"/>
  <c r="AG337" i="3"/>
  <c r="AG219" i="3"/>
  <c r="AG201" i="3"/>
  <c r="AG191" i="3"/>
  <c r="AG173" i="3"/>
  <c r="AG335" i="3"/>
  <c r="AG297" i="3"/>
  <c r="AG251" i="3"/>
  <c r="AG234" i="3"/>
  <c r="AG232" i="3"/>
  <c r="AG222" i="3"/>
  <c r="AG218" i="3"/>
  <c r="AG200" i="3"/>
  <c r="AG190" i="3"/>
  <c r="AG172" i="3"/>
  <c r="AG206" i="3"/>
  <c r="AG156" i="3"/>
  <c r="AG143" i="3"/>
  <c r="AG245" i="3"/>
  <c r="AG216" i="3"/>
  <c r="AG189" i="3"/>
  <c r="AG158" i="3"/>
  <c r="AG145" i="3"/>
  <c r="AG140" i="3"/>
  <c r="AG131" i="3"/>
  <c r="AG129" i="3"/>
  <c r="AG127" i="3"/>
  <c r="AG125" i="3"/>
  <c r="AG116" i="3"/>
  <c r="AG114" i="3"/>
  <c r="AG112" i="3"/>
  <c r="AG110" i="3"/>
  <c r="AG101" i="3"/>
  <c r="AG99" i="3"/>
  <c r="AG97" i="3"/>
  <c r="AG95" i="3"/>
  <c r="AG86" i="3"/>
  <c r="AG84" i="3"/>
  <c r="AG82" i="3"/>
  <c r="AG80" i="3"/>
  <c r="AG368" i="3"/>
  <c r="AG291" i="3"/>
  <c r="AG171" i="3"/>
  <c r="AG207" i="3"/>
  <c r="AG160" i="3"/>
  <c r="AG147" i="3"/>
  <c r="Y6" i="3"/>
  <c r="AG6" i="3"/>
  <c r="Y8" i="3"/>
  <c r="AG8" i="3"/>
  <c r="Y10" i="3"/>
  <c r="AG10" i="3"/>
  <c r="Y12" i="3"/>
  <c r="AG12" i="3"/>
  <c r="Y21" i="3"/>
  <c r="AG21" i="3"/>
  <c r="Y23" i="3"/>
  <c r="AG23" i="3"/>
  <c r="Y25" i="3"/>
  <c r="AG25" i="3"/>
  <c r="Y27" i="3"/>
  <c r="AG27" i="3"/>
  <c r="Y36" i="3"/>
  <c r="AG36" i="3"/>
  <c r="Y38" i="3"/>
  <c r="AG38" i="3"/>
  <c r="Y40" i="3"/>
  <c r="AG40" i="3"/>
  <c r="Y42" i="3"/>
  <c r="AG42" i="3"/>
  <c r="Y51" i="3"/>
  <c r="AG51" i="3"/>
  <c r="Y53" i="3"/>
  <c r="AG53" i="3"/>
  <c r="Y55" i="3"/>
  <c r="AG55" i="3"/>
  <c r="Y57" i="3"/>
  <c r="AG57" i="3"/>
  <c r="Y66" i="3"/>
  <c r="AG66" i="3"/>
  <c r="Y68" i="3"/>
  <c r="AG68" i="3"/>
  <c r="Y83" i="3"/>
  <c r="AG85" i="3"/>
  <c r="Y96" i="3"/>
  <c r="AG98" i="3"/>
  <c r="AG111" i="3"/>
  <c r="Y117" i="3"/>
  <c r="Y130" i="3"/>
  <c r="AG132" i="3"/>
  <c r="Y204" i="3"/>
  <c r="AG217" i="3"/>
  <c r="Y251" i="3"/>
  <c r="Z446" i="3"/>
  <c r="Z444" i="3"/>
  <c r="Z442" i="3"/>
  <c r="Z440" i="3"/>
  <c r="Z447" i="3"/>
  <c r="Z445" i="3"/>
  <c r="Z443" i="3"/>
  <c r="Z441" i="3"/>
  <c r="Z432" i="3"/>
  <c r="Z430" i="3"/>
  <c r="Z428" i="3"/>
  <c r="Z426" i="3"/>
  <c r="Z417" i="3"/>
  <c r="Z415" i="3"/>
  <c r="Z413" i="3"/>
  <c r="Z411" i="3"/>
  <c r="Z402" i="3"/>
  <c r="Z400" i="3"/>
  <c r="Z398" i="3"/>
  <c r="Z396" i="3"/>
  <c r="Z387" i="3"/>
  <c r="Z385" i="3"/>
  <c r="Z383" i="3"/>
  <c r="Z381" i="3"/>
  <c r="Z372" i="3"/>
  <c r="Z370" i="3"/>
  <c r="Z368" i="3"/>
  <c r="Z366" i="3"/>
  <c r="Z416" i="3"/>
  <c r="Z412" i="3"/>
  <c r="Z384" i="3"/>
  <c r="Z380" i="3"/>
  <c r="Z357" i="3"/>
  <c r="Z355" i="3"/>
  <c r="Z353" i="3"/>
  <c r="Z351" i="3"/>
  <c r="Z342" i="3"/>
  <c r="Z340" i="3"/>
  <c r="Z338" i="3"/>
  <c r="Z336" i="3"/>
  <c r="Z327" i="3"/>
  <c r="Z325" i="3"/>
  <c r="Z323" i="3"/>
  <c r="Z321" i="3"/>
  <c r="Z312" i="3"/>
  <c r="Z310" i="3"/>
  <c r="Z429" i="3"/>
  <c r="Z425" i="3"/>
  <c r="Z401" i="3"/>
  <c r="Z397" i="3"/>
  <c r="Z369" i="3"/>
  <c r="Z365" i="3"/>
  <c r="Z431" i="3"/>
  <c r="Z427" i="3"/>
  <c r="Z386" i="3"/>
  <c r="Z371" i="3"/>
  <c r="Z320" i="3"/>
  <c r="Z307" i="3"/>
  <c r="Z305" i="3"/>
  <c r="Z296" i="3"/>
  <c r="Z294" i="3"/>
  <c r="Z292" i="3"/>
  <c r="Z290" i="3"/>
  <c r="Z281" i="3"/>
  <c r="Z279" i="3"/>
  <c r="Z277" i="3"/>
  <c r="Z275" i="3"/>
  <c r="Z395" i="3"/>
  <c r="Z356" i="3"/>
  <c r="Z352" i="3"/>
  <c r="Z339" i="3"/>
  <c r="Z335" i="3"/>
  <c r="Z322" i="3"/>
  <c r="Z414" i="3"/>
  <c r="Z382" i="3"/>
  <c r="Z367" i="3"/>
  <c r="Z326" i="3"/>
  <c r="Z309" i="3"/>
  <c r="Z297" i="3"/>
  <c r="Z293" i="3"/>
  <c r="Z264" i="3"/>
  <c r="Z263" i="3"/>
  <c r="Z261" i="3"/>
  <c r="Z252" i="3"/>
  <c r="Z250" i="3"/>
  <c r="Z248" i="3"/>
  <c r="Z246" i="3"/>
  <c r="Z237" i="3"/>
  <c r="Z235" i="3"/>
  <c r="Z233" i="3"/>
  <c r="Z231" i="3"/>
  <c r="Z399" i="3"/>
  <c r="Z354" i="3"/>
  <c r="Z311" i="3"/>
  <c r="Z306" i="3"/>
  <c r="Z295" i="3"/>
  <c r="Z291" i="3"/>
  <c r="Z410" i="3"/>
  <c r="Z267" i="3"/>
  <c r="Z249" i="3"/>
  <c r="Z245" i="3"/>
  <c r="Z350" i="3"/>
  <c r="Z337" i="3"/>
  <c r="Z324" i="3"/>
  <c r="Z276" i="3"/>
  <c r="Z234" i="3"/>
  <c r="Z230" i="3"/>
  <c r="Z341" i="3"/>
  <c r="Z251" i="3"/>
  <c r="Z247" i="3"/>
  <c r="Z278" i="3"/>
  <c r="Z222" i="3"/>
  <c r="Z220" i="3"/>
  <c r="Z202" i="3"/>
  <c r="Z192" i="3"/>
  <c r="Z174" i="3"/>
  <c r="Z280" i="3"/>
  <c r="Z266" i="3"/>
  <c r="Z260" i="3"/>
  <c r="Z219" i="3"/>
  <c r="Z201" i="3"/>
  <c r="Z191" i="3"/>
  <c r="Z173" i="3"/>
  <c r="Z170" i="3"/>
  <c r="Z161" i="3"/>
  <c r="Z159" i="3"/>
  <c r="Z157" i="3"/>
  <c r="Z155" i="3"/>
  <c r="Z146" i="3"/>
  <c r="Z144" i="3"/>
  <c r="Z218" i="3"/>
  <c r="Z200" i="3"/>
  <c r="Z190" i="3"/>
  <c r="Z172" i="3"/>
  <c r="Z308" i="3"/>
  <c r="Z262" i="3"/>
  <c r="Z217" i="3"/>
  <c r="Z207" i="3"/>
  <c r="Z189" i="3"/>
  <c r="Z265" i="3"/>
  <c r="Z216" i="3"/>
  <c r="Z206" i="3"/>
  <c r="Z188" i="3"/>
  <c r="Z215" i="3"/>
  <c r="Z205" i="3"/>
  <c r="Z187" i="3"/>
  <c r="Z177" i="3"/>
  <c r="Z171" i="3"/>
  <c r="Z162" i="3"/>
  <c r="Z160" i="3"/>
  <c r="Z158" i="3"/>
  <c r="Z156" i="3"/>
  <c r="Z147" i="3"/>
  <c r="Z145" i="3"/>
  <c r="Z143" i="3"/>
  <c r="Z221" i="3"/>
  <c r="Z203" i="3"/>
  <c r="Z236" i="3"/>
  <c r="Z176" i="3"/>
  <c r="Z142" i="3"/>
  <c r="Z140" i="3"/>
  <c r="Z131" i="3"/>
  <c r="Z129" i="3"/>
  <c r="Z127" i="3"/>
  <c r="Z125" i="3"/>
  <c r="Z116" i="3"/>
  <c r="Z114" i="3"/>
  <c r="Z112" i="3"/>
  <c r="Z110" i="3"/>
  <c r="Z101" i="3"/>
  <c r="Z99" i="3"/>
  <c r="Z97" i="3"/>
  <c r="Z95" i="3"/>
  <c r="Z86" i="3"/>
  <c r="Z84" i="3"/>
  <c r="Z82" i="3"/>
  <c r="Z80" i="3"/>
  <c r="Z71" i="3"/>
  <c r="Z282" i="3"/>
  <c r="Z186" i="3"/>
  <c r="Z175" i="3"/>
  <c r="Z232" i="3"/>
  <c r="Z204" i="3"/>
  <c r="AH446" i="3"/>
  <c r="AH444" i="3"/>
  <c r="AH442" i="3"/>
  <c r="AH440" i="3"/>
  <c r="AH447" i="3"/>
  <c r="AH445" i="3"/>
  <c r="AH443" i="3"/>
  <c r="AH441" i="3"/>
  <c r="AH432" i="3"/>
  <c r="AH430" i="3"/>
  <c r="AH428" i="3"/>
  <c r="AH426" i="3"/>
  <c r="AH417" i="3"/>
  <c r="AH415" i="3"/>
  <c r="AH413" i="3"/>
  <c r="AH411" i="3"/>
  <c r="AH402" i="3"/>
  <c r="AH400" i="3"/>
  <c r="AH398" i="3"/>
  <c r="AH396" i="3"/>
  <c r="AH387" i="3"/>
  <c r="AH385" i="3"/>
  <c r="AH383" i="3"/>
  <c r="AH381" i="3"/>
  <c r="AH372" i="3"/>
  <c r="AH370" i="3"/>
  <c r="AH368" i="3"/>
  <c r="AH366" i="3"/>
  <c r="AH414" i="3"/>
  <c r="AH410" i="3"/>
  <c r="AH386" i="3"/>
  <c r="AH382" i="3"/>
  <c r="AH357" i="3"/>
  <c r="AH355" i="3"/>
  <c r="AH353" i="3"/>
  <c r="AH351" i="3"/>
  <c r="AH342" i="3"/>
  <c r="AH340" i="3"/>
  <c r="AH338" i="3"/>
  <c r="AH336" i="3"/>
  <c r="AH327" i="3"/>
  <c r="AH325" i="3"/>
  <c r="AH323" i="3"/>
  <c r="AH321" i="3"/>
  <c r="AH312" i="3"/>
  <c r="AH310" i="3"/>
  <c r="AH308" i="3"/>
  <c r="AH431" i="3"/>
  <c r="AH427" i="3"/>
  <c r="AH399" i="3"/>
  <c r="AH395" i="3"/>
  <c r="AH371" i="3"/>
  <c r="AH367" i="3"/>
  <c r="AH429" i="3"/>
  <c r="AH425" i="3"/>
  <c r="AH401" i="3"/>
  <c r="AH380" i="3"/>
  <c r="AH365" i="3"/>
  <c r="AH311" i="3"/>
  <c r="AH307" i="3"/>
  <c r="AH305" i="3"/>
  <c r="AH296" i="3"/>
  <c r="AH294" i="3"/>
  <c r="AH292" i="3"/>
  <c r="AH290" i="3"/>
  <c r="AH281" i="3"/>
  <c r="AH279" i="3"/>
  <c r="AH277" i="3"/>
  <c r="AH275" i="3"/>
  <c r="AH397" i="3"/>
  <c r="AH354" i="3"/>
  <c r="AH350" i="3"/>
  <c r="AH341" i="3"/>
  <c r="AH337" i="3"/>
  <c r="AH384" i="3"/>
  <c r="AH369" i="3"/>
  <c r="AH320" i="3"/>
  <c r="AH416" i="3"/>
  <c r="AH295" i="3"/>
  <c r="AH291" i="3"/>
  <c r="AH266" i="3"/>
  <c r="AH322" i="3"/>
  <c r="AH264" i="3"/>
  <c r="AH261" i="3"/>
  <c r="AH252" i="3"/>
  <c r="AH250" i="3"/>
  <c r="AH248" i="3"/>
  <c r="AH246" i="3"/>
  <c r="AH237" i="3"/>
  <c r="AH235" i="3"/>
  <c r="AH233" i="3"/>
  <c r="AH231" i="3"/>
  <c r="AH356" i="3"/>
  <c r="AH324" i="3"/>
  <c r="AH263" i="3"/>
  <c r="AH326" i="3"/>
  <c r="AH297" i="3"/>
  <c r="AH293" i="3"/>
  <c r="AH251" i="3"/>
  <c r="AH247" i="3"/>
  <c r="AH278" i="3"/>
  <c r="AH236" i="3"/>
  <c r="AH232" i="3"/>
  <c r="AH335" i="3"/>
  <c r="AH249" i="3"/>
  <c r="AH245" i="3"/>
  <c r="AH412" i="3"/>
  <c r="AH306" i="3"/>
  <c r="AH280" i="3"/>
  <c r="AH267" i="3"/>
  <c r="AH352" i="3"/>
  <c r="AH204" i="3"/>
  <c r="AH186" i="3"/>
  <c r="AH176" i="3"/>
  <c r="AH309" i="3"/>
  <c r="AH262" i="3"/>
  <c r="AH203" i="3"/>
  <c r="AH185" i="3"/>
  <c r="AH175" i="3"/>
  <c r="AH170" i="3"/>
  <c r="AH161" i="3"/>
  <c r="AH159" i="3"/>
  <c r="AH157" i="3"/>
  <c r="AH155" i="3"/>
  <c r="AH146" i="3"/>
  <c r="AH144" i="3"/>
  <c r="AH142" i="3"/>
  <c r="AH339" i="3"/>
  <c r="AH265" i="3"/>
  <c r="AH220" i="3"/>
  <c r="AH202" i="3"/>
  <c r="AH192" i="3"/>
  <c r="AH174" i="3"/>
  <c r="AH221" i="3"/>
  <c r="AH219" i="3"/>
  <c r="AH201" i="3"/>
  <c r="AH191" i="3"/>
  <c r="AH173" i="3"/>
  <c r="AH234" i="3"/>
  <c r="AH222" i="3"/>
  <c r="AH218" i="3"/>
  <c r="AH200" i="3"/>
  <c r="AH190" i="3"/>
  <c r="AH172" i="3"/>
  <c r="AH282" i="3"/>
  <c r="AH230" i="3"/>
  <c r="AH217" i="3"/>
  <c r="AH207" i="3"/>
  <c r="AH189" i="3"/>
  <c r="AH162" i="3"/>
  <c r="AH160" i="3"/>
  <c r="AH158" i="3"/>
  <c r="AH156" i="3"/>
  <c r="AH147" i="3"/>
  <c r="AH145" i="3"/>
  <c r="AH143" i="3"/>
  <c r="AH187" i="3"/>
  <c r="AH216" i="3"/>
  <c r="AH205" i="3"/>
  <c r="AH140" i="3"/>
  <c r="AH131" i="3"/>
  <c r="AH129" i="3"/>
  <c r="AH127" i="3"/>
  <c r="AH125" i="3"/>
  <c r="AH116" i="3"/>
  <c r="AH114" i="3"/>
  <c r="AH112" i="3"/>
  <c r="AH110" i="3"/>
  <c r="AH101" i="3"/>
  <c r="AH99" i="3"/>
  <c r="AH97" i="3"/>
  <c r="AH95" i="3"/>
  <c r="AH86" i="3"/>
  <c r="AH84" i="3"/>
  <c r="AH82" i="3"/>
  <c r="AH80" i="3"/>
  <c r="AH71" i="3"/>
  <c r="AH69" i="3"/>
  <c r="AH171" i="3"/>
  <c r="AH215" i="3"/>
  <c r="AH276" i="3"/>
  <c r="AH188" i="3"/>
  <c r="AD5" i="3"/>
  <c r="Z6" i="3"/>
  <c r="AH6" i="3"/>
  <c r="AD7" i="3"/>
  <c r="Z8" i="3"/>
  <c r="AH8" i="3"/>
  <c r="AD9" i="3"/>
  <c r="Z10" i="3"/>
  <c r="AH10" i="3"/>
  <c r="AD11" i="3"/>
  <c r="Z12" i="3"/>
  <c r="AH12" i="3"/>
  <c r="AD20" i="3"/>
  <c r="Z21" i="3"/>
  <c r="AH21" i="3"/>
  <c r="AD22" i="3"/>
  <c r="Z23" i="3"/>
  <c r="AH23" i="3"/>
  <c r="AD24" i="3"/>
  <c r="Z25" i="3"/>
  <c r="AH25" i="3"/>
  <c r="AD26" i="3"/>
  <c r="Z27" i="3"/>
  <c r="AH27" i="3"/>
  <c r="AD35" i="3"/>
  <c r="Z36" i="3"/>
  <c r="AH36" i="3"/>
  <c r="AD37" i="3"/>
  <c r="Z38" i="3"/>
  <c r="AH38" i="3"/>
  <c r="AD39" i="3"/>
  <c r="Z40" i="3"/>
  <c r="AH40" i="3"/>
  <c r="AD41" i="3"/>
  <c r="Z42" i="3"/>
  <c r="AH42" i="3"/>
  <c r="AD50" i="3"/>
  <c r="Z51" i="3"/>
  <c r="AH51" i="3"/>
  <c r="AD52" i="3"/>
  <c r="Z53" i="3"/>
  <c r="AH53" i="3"/>
  <c r="AD54" i="3"/>
  <c r="Z55" i="3"/>
  <c r="AH55" i="3"/>
  <c r="AD56" i="3"/>
  <c r="Z57" i="3"/>
  <c r="AH57" i="3"/>
  <c r="AD65" i="3"/>
  <c r="Z66" i="3"/>
  <c r="AH66" i="3"/>
  <c r="AD67" i="3"/>
  <c r="Z68" i="3"/>
  <c r="AH68" i="3"/>
  <c r="AF69" i="3"/>
  <c r="X71" i="3"/>
  <c r="AB72" i="3"/>
  <c r="AD80" i="3"/>
  <c r="Z83" i="3"/>
  <c r="AH85" i="3"/>
  <c r="Z96" i="3"/>
  <c r="AH98" i="3"/>
  <c r="AD101" i="3"/>
  <c r="AH111" i="3"/>
  <c r="AD114" i="3"/>
  <c r="Z117" i="3"/>
  <c r="AD127" i="3"/>
  <c r="Z130" i="3"/>
  <c r="AH132" i="3"/>
  <c r="AD140" i="3"/>
  <c r="X145" i="3"/>
  <c r="AC157" i="3"/>
  <c r="AH206" i="3"/>
  <c r="AD218" i="3"/>
  <c r="AG230" i="3"/>
  <c r="AA25" i="3"/>
  <c r="AA38" i="3"/>
  <c r="Y71" i="3"/>
  <c r="Y115" i="3"/>
  <c r="AB447" i="3"/>
  <c r="AB445" i="3"/>
  <c r="AB443" i="3"/>
  <c r="AB441" i="3"/>
  <c r="AB446" i="3"/>
  <c r="AB444" i="3"/>
  <c r="AB442" i="3"/>
  <c r="AB440" i="3"/>
  <c r="AB431" i="3"/>
  <c r="AB429" i="3"/>
  <c r="AB427" i="3"/>
  <c r="AB425" i="3"/>
  <c r="AB416" i="3"/>
  <c r="AB414" i="3"/>
  <c r="AB412" i="3"/>
  <c r="AB410" i="3"/>
  <c r="AB401" i="3"/>
  <c r="AB399" i="3"/>
  <c r="AB397" i="3"/>
  <c r="AB395" i="3"/>
  <c r="AB386" i="3"/>
  <c r="AB384" i="3"/>
  <c r="AB382" i="3"/>
  <c r="AB380" i="3"/>
  <c r="AB371" i="3"/>
  <c r="AB369" i="3"/>
  <c r="AB367" i="3"/>
  <c r="AB365" i="3"/>
  <c r="AB417" i="3"/>
  <c r="AB413" i="3"/>
  <c r="AB385" i="3"/>
  <c r="AB381" i="3"/>
  <c r="AB356" i="3"/>
  <c r="AB354" i="3"/>
  <c r="AB352" i="3"/>
  <c r="AB350" i="3"/>
  <c r="AB341" i="3"/>
  <c r="AB339" i="3"/>
  <c r="AB337" i="3"/>
  <c r="AB335" i="3"/>
  <c r="AB430" i="3"/>
  <c r="AB426" i="3"/>
  <c r="AB402" i="3"/>
  <c r="AB398" i="3"/>
  <c r="AB370" i="3"/>
  <c r="AB366" i="3"/>
  <c r="AB428" i="3"/>
  <c r="AB355" i="3"/>
  <c r="AB351" i="3"/>
  <c r="AB342" i="3"/>
  <c r="AB338" i="3"/>
  <c r="AB320" i="3"/>
  <c r="AB383" i="3"/>
  <c r="AB368" i="3"/>
  <c r="AB322" i="3"/>
  <c r="AB321" i="3"/>
  <c r="AB415" i="3"/>
  <c r="AB324" i="3"/>
  <c r="AB323" i="3"/>
  <c r="AB357" i="3"/>
  <c r="AB353" i="3"/>
  <c r="AB340" i="3"/>
  <c r="AB336" i="3"/>
  <c r="AB327" i="3"/>
  <c r="AB311" i="3"/>
  <c r="AB310" i="3"/>
  <c r="AB396" i="3"/>
  <c r="AB372" i="3"/>
  <c r="AB282" i="3"/>
  <c r="AB278" i="3"/>
  <c r="AB263" i="3"/>
  <c r="AB261" i="3"/>
  <c r="AB252" i="3"/>
  <c r="AB250" i="3"/>
  <c r="AB248" i="3"/>
  <c r="AB246" i="3"/>
  <c r="AB237" i="3"/>
  <c r="AB235" i="3"/>
  <c r="AB233" i="3"/>
  <c r="AB231" i="3"/>
  <c r="AB222" i="3"/>
  <c r="AB400" i="3"/>
  <c r="AB432" i="3"/>
  <c r="AB309" i="3"/>
  <c r="AB306" i="3"/>
  <c r="AB294" i="3"/>
  <c r="AB290" i="3"/>
  <c r="AB295" i="3"/>
  <c r="AB291" i="3"/>
  <c r="AB279" i="3"/>
  <c r="AB275" i="3"/>
  <c r="AB280" i="3"/>
  <c r="AB276" i="3"/>
  <c r="AB267" i="3"/>
  <c r="AB262" i="3"/>
  <c r="AB260" i="3"/>
  <c r="AB251" i="3"/>
  <c r="AB249" i="3"/>
  <c r="AB247" i="3"/>
  <c r="AB245" i="3"/>
  <c r="AB236" i="3"/>
  <c r="AB234" i="3"/>
  <c r="AB232" i="3"/>
  <c r="AB230" i="3"/>
  <c r="AB221" i="3"/>
  <c r="AB387" i="3"/>
  <c r="AB293" i="3"/>
  <c r="AB305" i="3"/>
  <c r="AB292" i="3"/>
  <c r="AB307" i="3"/>
  <c r="AB297" i="3"/>
  <c r="AB266" i="3"/>
  <c r="AB264" i="3"/>
  <c r="AB219" i="3"/>
  <c r="AB217" i="3"/>
  <c r="AB215" i="3"/>
  <c r="AB206" i="3"/>
  <c r="AB204" i="3"/>
  <c r="AB202" i="3"/>
  <c r="AB200" i="3"/>
  <c r="AB191" i="3"/>
  <c r="AB189" i="3"/>
  <c r="AB187" i="3"/>
  <c r="AB185" i="3"/>
  <c r="AB176" i="3"/>
  <c r="AB174" i="3"/>
  <c r="AB172" i="3"/>
  <c r="AB281" i="3"/>
  <c r="AB201" i="3"/>
  <c r="AB173" i="3"/>
  <c r="AB218" i="3"/>
  <c r="AB190" i="3"/>
  <c r="AB308" i="3"/>
  <c r="AB207" i="3"/>
  <c r="AB411" i="3"/>
  <c r="AB326" i="3"/>
  <c r="AB265" i="3"/>
  <c r="AB216" i="3"/>
  <c r="AB188" i="3"/>
  <c r="AB171" i="3"/>
  <c r="AB162" i="3"/>
  <c r="AB160" i="3"/>
  <c r="AB158" i="3"/>
  <c r="AB156" i="3"/>
  <c r="AB147" i="3"/>
  <c r="AB145" i="3"/>
  <c r="AB143" i="3"/>
  <c r="AB205" i="3"/>
  <c r="AB177" i="3"/>
  <c r="AB325" i="3"/>
  <c r="AB186" i="3"/>
  <c r="AB170" i="3"/>
  <c r="AB157" i="3"/>
  <c r="AB144" i="3"/>
  <c r="AB140" i="3"/>
  <c r="AB131" i="3"/>
  <c r="AB129" i="3"/>
  <c r="AB127" i="3"/>
  <c r="AB125" i="3"/>
  <c r="AB116" i="3"/>
  <c r="AB114" i="3"/>
  <c r="AB112" i="3"/>
  <c r="AB110" i="3"/>
  <c r="AB101" i="3"/>
  <c r="AB99" i="3"/>
  <c r="AB97" i="3"/>
  <c r="AB95" i="3"/>
  <c r="AB86" i="3"/>
  <c r="AB84" i="3"/>
  <c r="AB82" i="3"/>
  <c r="AB80" i="3"/>
  <c r="AB71" i="3"/>
  <c r="AB69" i="3"/>
  <c r="AB142" i="3"/>
  <c r="AB220" i="3"/>
  <c r="AB159" i="3"/>
  <c r="AB146" i="3"/>
  <c r="AB312" i="3"/>
  <c r="AB296" i="3"/>
  <c r="AB175" i="3"/>
  <c r="AB277" i="3"/>
  <c r="AB161" i="3"/>
  <c r="AB141" i="3"/>
  <c r="AB132" i="3"/>
  <c r="AB130" i="3"/>
  <c r="AB128" i="3"/>
  <c r="AB126" i="3"/>
  <c r="AB117" i="3"/>
  <c r="AB115" i="3"/>
  <c r="AB113" i="3"/>
  <c r="AB111" i="3"/>
  <c r="AB102" i="3"/>
  <c r="AB100" i="3"/>
  <c r="AB98" i="3"/>
  <c r="AB96" i="3"/>
  <c r="AB87" i="3"/>
  <c r="AB85" i="3"/>
  <c r="AB83" i="3"/>
  <c r="AB81" i="3"/>
  <c r="X5" i="3"/>
  <c r="AF5" i="3"/>
  <c r="AB6" i="3"/>
  <c r="X7" i="3"/>
  <c r="AF7" i="3"/>
  <c r="AB8" i="3"/>
  <c r="X9" i="3"/>
  <c r="AF9" i="3"/>
  <c r="AB10" i="3"/>
  <c r="X11" i="3"/>
  <c r="AF11" i="3"/>
  <c r="AB12" i="3"/>
  <c r="X20" i="3"/>
  <c r="AF20" i="3"/>
  <c r="AB21" i="3"/>
  <c r="X22" i="3"/>
  <c r="AF22" i="3"/>
  <c r="AB23" i="3"/>
  <c r="X24" i="3"/>
  <c r="AF24" i="3"/>
  <c r="AB25" i="3"/>
  <c r="X26" i="3"/>
  <c r="AF26" i="3"/>
  <c r="AB27" i="3"/>
  <c r="X35" i="3"/>
  <c r="AF35" i="3"/>
  <c r="AB36" i="3"/>
  <c r="X37" i="3"/>
  <c r="AF37" i="3"/>
  <c r="AB38" i="3"/>
  <c r="X39" i="3"/>
  <c r="AF39" i="3"/>
  <c r="AB40" i="3"/>
  <c r="X41" i="3"/>
  <c r="AF41" i="3"/>
  <c r="AB42" i="3"/>
  <c r="X50" i="3"/>
  <c r="AF50" i="3"/>
  <c r="AB51" i="3"/>
  <c r="X52" i="3"/>
  <c r="AF52" i="3"/>
  <c r="AB53" i="3"/>
  <c r="X54" i="3"/>
  <c r="AF54" i="3"/>
  <c r="AB55" i="3"/>
  <c r="X56" i="3"/>
  <c r="AF56" i="3"/>
  <c r="AB57" i="3"/>
  <c r="X65" i="3"/>
  <c r="AF65" i="3"/>
  <c r="AB66" i="3"/>
  <c r="X67" i="3"/>
  <c r="AF67" i="3"/>
  <c r="AB68" i="3"/>
  <c r="X69" i="3"/>
  <c r="Y70" i="3"/>
  <c r="AC71" i="3"/>
  <c r="AG72" i="3"/>
  <c r="Z81" i="3"/>
  <c r="AH83" i="3"/>
  <c r="AD86" i="3"/>
  <c r="AH96" i="3"/>
  <c r="AD99" i="3"/>
  <c r="Z102" i="3"/>
  <c r="AD112" i="3"/>
  <c r="Z115" i="3"/>
  <c r="AH117" i="3"/>
  <c r="AD125" i="3"/>
  <c r="Z128" i="3"/>
  <c r="AH130" i="3"/>
  <c r="Z141" i="3"/>
  <c r="AF147" i="3"/>
  <c r="Y160" i="3"/>
  <c r="AC170" i="3"/>
  <c r="AA21" i="3"/>
  <c r="AA27" i="3"/>
  <c r="AA51" i="3"/>
  <c r="Y128" i="3"/>
  <c r="AM19" i="3"/>
  <c r="AC447" i="3"/>
  <c r="AC445" i="3"/>
  <c r="AC443" i="3"/>
  <c r="AC441" i="3"/>
  <c r="AC432" i="3"/>
  <c r="AC430" i="3"/>
  <c r="AC428" i="3"/>
  <c r="AC426" i="3"/>
  <c r="AC417" i="3"/>
  <c r="AC415" i="3"/>
  <c r="AC413" i="3"/>
  <c r="AC411" i="3"/>
  <c r="AC402" i="3"/>
  <c r="AC400" i="3"/>
  <c r="AC398" i="3"/>
  <c r="AC396" i="3"/>
  <c r="AC387" i="3"/>
  <c r="AC385" i="3"/>
  <c r="AC383" i="3"/>
  <c r="AC381" i="3"/>
  <c r="AC372" i="3"/>
  <c r="AC370" i="3"/>
  <c r="AC368" i="3"/>
  <c r="AC366" i="3"/>
  <c r="AC440" i="3"/>
  <c r="AC429" i="3"/>
  <c r="AC425" i="3"/>
  <c r="AC401" i="3"/>
  <c r="AC397" i="3"/>
  <c r="AC369" i="3"/>
  <c r="AC365" i="3"/>
  <c r="AC356" i="3"/>
  <c r="AC354" i="3"/>
  <c r="AC352" i="3"/>
  <c r="AC350" i="3"/>
  <c r="AC341" i="3"/>
  <c r="AC339" i="3"/>
  <c r="AC337" i="3"/>
  <c r="AC335" i="3"/>
  <c r="AC326" i="3"/>
  <c r="AC324" i="3"/>
  <c r="AC322" i="3"/>
  <c r="AC320" i="3"/>
  <c r="AC311" i="3"/>
  <c r="AC309" i="3"/>
  <c r="AC442" i="3"/>
  <c r="AC414" i="3"/>
  <c r="AC410" i="3"/>
  <c r="AC386" i="3"/>
  <c r="AC382" i="3"/>
  <c r="AC446" i="3"/>
  <c r="AC416" i="3"/>
  <c r="AC412" i="3"/>
  <c r="AC431" i="3"/>
  <c r="AC395" i="3"/>
  <c r="AC321" i="3"/>
  <c r="AC427" i="3"/>
  <c r="AC323" i="3"/>
  <c r="AC444" i="3"/>
  <c r="AC380" i="3"/>
  <c r="AC367" i="3"/>
  <c r="AC325" i="3"/>
  <c r="AC308" i="3"/>
  <c r="AC306" i="3"/>
  <c r="AC297" i="3"/>
  <c r="AC295" i="3"/>
  <c r="AC293" i="3"/>
  <c r="AC291" i="3"/>
  <c r="AC282" i="3"/>
  <c r="AC280" i="3"/>
  <c r="AC278" i="3"/>
  <c r="AC276" i="3"/>
  <c r="AC399" i="3"/>
  <c r="AC312" i="3"/>
  <c r="AC355" i="3"/>
  <c r="AC305" i="3"/>
  <c r="AC371" i="3"/>
  <c r="AC357" i="3"/>
  <c r="AC342" i="3"/>
  <c r="AC279" i="3"/>
  <c r="AC275" i="3"/>
  <c r="AC336" i="3"/>
  <c r="AC267" i="3"/>
  <c r="AC262" i="3"/>
  <c r="AC260" i="3"/>
  <c r="AC251" i="3"/>
  <c r="AC249" i="3"/>
  <c r="AC247" i="3"/>
  <c r="AC245" i="3"/>
  <c r="AC236" i="3"/>
  <c r="AC234" i="3"/>
  <c r="AC232" i="3"/>
  <c r="AC230" i="3"/>
  <c r="AC384" i="3"/>
  <c r="AC351" i="3"/>
  <c r="AC307" i="3"/>
  <c r="AC266" i="3"/>
  <c r="AC277" i="3"/>
  <c r="AC265" i="3"/>
  <c r="AC237" i="3"/>
  <c r="AC281" i="3"/>
  <c r="AC235" i="3"/>
  <c r="AC340" i="3"/>
  <c r="AC327" i="3"/>
  <c r="AC296" i="3"/>
  <c r="AC261" i="3"/>
  <c r="AC221" i="3"/>
  <c r="AC310" i="3"/>
  <c r="AC290" i="3"/>
  <c r="AC263" i="3"/>
  <c r="AC218" i="3"/>
  <c r="AC200" i="3"/>
  <c r="AC190" i="3"/>
  <c r="AC172" i="3"/>
  <c r="AC250" i="3"/>
  <c r="AC217" i="3"/>
  <c r="AC207" i="3"/>
  <c r="AC189" i="3"/>
  <c r="AC294" i="3"/>
  <c r="AC233" i="3"/>
  <c r="AC216" i="3"/>
  <c r="AC206" i="3"/>
  <c r="AC188" i="3"/>
  <c r="AC171" i="3"/>
  <c r="AC162" i="3"/>
  <c r="AC160" i="3"/>
  <c r="AC158" i="3"/>
  <c r="AC156" i="3"/>
  <c r="AC147" i="3"/>
  <c r="AC145" i="3"/>
  <c r="AC143" i="3"/>
  <c r="AC338" i="3"/>
  <c r="AC252" i="3"/>
  <c r="AC231" i="3"/>
  <c r="AC215" i="3"/>
  <c r="AC205" i="3"/>
  <c r="AC187" i="3"/>
  <c r="AC177" i="3"/>
  <c r="AC204" i="3"/>
  <c r="AC186" i="3"/>
  <c r="AC176" i="3"/>
  <c r="AC292" i="3"/>
  <c r="AC264" i="3"/>
  <c r="AC246" i="3"/>
  <c r="AC203" i="3"/>
  <c r="AC185" i="3"/>
  <c r="AC175" i="3"/>
  <c r="AC248" i="3"/>
  <c r="AC191" i="3"/>
  <c r="AC173" i="3"/>
  <c r="AC142" i="3"/>
  <c r="AC220" i="3"/>
  <c r="AC202" i="3"/>
  <c r="AC159" i="3"/>
  <c r="AC146" i="3"/>
  <c r="AC353" i="3"/>
  <c r="AC161" i="3"/>
  <c r="AC141" i="3"/>
  <c r="AC132" i="3"/>
  <c r="AC130" i="3"/>
  <c r="AC128" i="3"/>
  <c r="AC126" i="3"/>
  <c r="AC117" i="3"/>
  <c r="AC115" i="3"/>
  <c r="AC113" i="3"/>
  <c r="AC111" i="3"/>
  <c r="AC102" i="3"/>
  <c r="AC100" i="3"/>
  <c r="AC98" i="3"/>
  <c r="AC96" i="3"/>
  <c r="AC87" i="3"/>
  <c r="AC85" i="3"/>
  <c r="AC83" i="3"/>
  <c r="AC81" i="3"/>
  <c r="AC219" i="3"/>
  <c r="AC201" i="3"/>
  <c r="AC192" i="3"/>
  <c r="AC174" i="3"/>
  <c r="AC155" i="3"/>
  <c r="Y5" i="3"/>
  <c r="AG5" i="3"/>
  <c r="AC6" i="3"/>
  <c r="Y7" i="3"/>
  <c r="AG7" i="3"/>
  <c r="AC8" i="3"/>
  <c r="Y9" i="3"/>
  <c r="AG9" i="3"/>
  <c r="AC10" i="3"/>
  <c r="Y11" i="3"/>
  <c r="AG11" i="3"/>
  <c r="AC12" i="3"/>
  <c r="Y20" i="3"/>
  <c r="AG20" i="3"/>
  <c r="AC21" i="3"/>
  <c r="Y22" i="3"/>
  <c r="AG22" i="3"/>
  <c r="AC23" i="3"/>
  <c r="Y24" i="3"/>
  <c r="AG24" i="3"/>
  <c r="AC25" i="3"/>
  <c r="Y26" i="3"/>
  <c r="AG26" i="3"/>
  <c r="AC27" i="3"/>
  <c r="Y35" i="3"/>
  <c r="AG35" i="3"/>
  <c r="AC36" i="3"/>
  <c r="Y37" i="3"/>
  <c r="AG37" i="3"/>
  <c r="AC38" i="3"/>
  <c r="Y39" i="3"/>
  <c r="AG39" i="3"/>
  <c r="AC40" i="3"/>
  <c r="Y41" i="3"/>
  <c r="AG41" i="3"/>
  <c r="AC42" i="3"/>
  <c r="Y50" i="3"/>
  <c r="AG50" i="3"/>
  <c r="AC51" i="3"/>
  <c r="Y52" i="3"/>
  <c r="AG52" i="3"/>
  <c r="AC53" i="3"/>
  <c r="Y54" i="3"/>
  <c r="AG54" i="3"/>
  <c r="AC55" i="3"/>
  <c r="Y56" i="3"/>
  <c r="AG56" i="3"/>
  <c r="AC57" i="3"/>
  <c r="Y65" i="3"/>
  <c r="AG65" i="3"/>
  <c r="AC66" i="3"/>
  <c r="Y67" i="3"/>
  <c r="AG67" i="3"/>
  <c r="AC68" i="3"/>
  <c r="Y69" i="3"/>
  <c r="Z70" i="3"/>
  <c r="AH72" i="3"/>
  <c r="AG81" i="3"/>
  <c r="AC84" i="3"/>
  <c r="Y87" i="3"/>
  <c r="AC97" i="3"/>
  <c r="Y100" i="3"/>
  <c r="AG102" i="3"/>
  <c r="AC110" i="3"/>
  <c r="Y113" i="3"/>
  <c r="AG115" i="3"/>
  <c r="Y126" i="3"/>
  <c r="AG128" i="3"/>
  <c r="AC131" i="3"/>
  <c r="AG141" i="3"/>
  <c r="AF160" i="3"/>
  <c r="AA8" i="3"/>
  <c r="AA12" i="3"/>
  <c r="AA36" i="3"/>
  <c r="AG83" i="3"/>
  <c r="Y147" i="3"/>
  <c r="AD447" i="3"/>
  <c r="AD445" i="3"/>
  <c r="AD443" i="3"/>
  <c r="AD441" i="3"/>
  <c r="AD446" i="3"/>
  <c r="AD444" i="3"/>
  <c r="AD442" i="3"/>
  <c r="AD440" i="3"/>
  <c r="AD431" i="3"/>
  <c r="AD429" i="3"/>
  <c r="AD427" i="3"/>
  <c r="AD425" i="3"/>
  <c r="AD416" i="3"/>
  <c r="AD414" i="3"/>
  <c r="AD412" i="3"/>
  <c r="AD410" i="3"/>
  <c r="AD401" i="3"/>
  <c r="AD399" i="3"/>
  <c r="AD397" i="3"/>
  <c r="AD395" i="3"/>
  <c r="AD386" i="3"/>
  <c r="AD384" i="3"/>
  <c r="AD382" i="3"/>
  <c r="AD380" i="3"/>
  <c r="AD371" i="3"/>
  <c r="AD369" i="3"/>
  <c r="AD367" i="3"/>
  <c r="AD365" i="3"/>
  <c r="AD417" i="3"/>
  <c r="AD413" i="3"/>
  <c r="AD385" i="3"/>
  <c r="AD381" i="3"/>
  <c r="AD356" i="3"/>
  <c r="AD354" i="3"/>
  <c r="AD352" i="3"/>
  <c r="AD350" i="3"/>
  <c r="AD341" i="3"/>
  <c r="AD339" i="3"/>
  <c r="AD337" i="3"/>
  <c r="AD335" i="3"/>
  <c r="AD326" i="3"/>
  <c r="AD324" i="3"/>
  <c r="AD322" i="3"/>
  <c r="AD320" i="3"/>
  <c r="AD311" i="3"/>
  <c r="AD309" i="3"/>
  <c r="AD430" i="3"/>
  <c r="AD426" i="3"/>
  <c r="AD402" i="3"/>
  <c r="AD398" i="3"/>
  <c r="AD370" i="3"/>
  <c r="AD366" i="3"/>
  <c r="AD432" i="3"/>
  <c r="AD428" i="3"/>
  <c r="AD400" i="3"/>
  <c r="AD383" i="3"/>
  <c r="AD368" i="3"/>
  <c r="AD323" i="3"/>
  <c r="AD415" i="3"/>
  <c r="AD325" i="3"/>
  <c r="AD308" i="3"/>
  <c r="AD306" i="3"/>
  <c r="AD297" i="3"/>
  <c r="AD295" i="3"/>
  <c r="AD293" i="3"/>
  <c r="AD291" i="3"/>
  <c r="AD282" i="3"/>
  <c r="AD280" i="3"/>
  <c r="AD278" i="3"/>
  <c r="AD276" i="3"/>
  <c r="AD411" i="3"/>
  <c r="AD357" i="3"/>
  <c r="AD353" i="3"/>
  <c r="AD340" i="3"/>
  <c r="AD336" i="3"/>
  <c r="AD327" i="3"/>
  <c r="AD310" i="3"/>
  <c r="AD387" i="3"/>
  <c r="AD372" i="3"/>
  <c r="AD321" i="3"/>
  <c r="AD294" i="3"/>
  <c r="AD290" i="3"/>
  <c r="AD267" i="3"/>
  <c r="AD262" i="3"/>
  <c r="AD260" i="3"/>
  <c r="AD251" i="3"/>
  <c r="AD249" i="3"/>
  <c r="AD247" i="3"/>
  <c r="AD245" i="3"/>
  <c r="AD236" i="3"/>
  <c r="AD234" i="3"/>
  <c r="AD232" i="3"/>
  <c r="AD230" i="3"/>
  <c r="AD351" i="3"/>
  <c r="AD307" i="3"/>
  <c r="AD266" i="3"/>
  <c r="AD296" i="3"/>
  <c r="AD292" i="3"/>
  <c r="AD265" i="3"/>
  <c r="AD338" i="3"/>
  <c r="AD250" i="3"/>
  <c r="AD246" i="3"/>
  <c r="AD355" i="3"/>
  <c r="AD342" i="3"/>
  <c r="AD281" i="3"/>
  <c r="AD235" i="3"/>
  <c r="AD231" i="3"/>
  <c r="AD264" i="3"/>
  <c r="AD252" i="3"/>
  <c r="AD248" i="3"/>
  <c r="AD275" i="3"/>
  <c r="AD217" i="3"/>
  <c r="AD207" i="3"/>
  <c r="AD189" i="3"/>
  <c r="AD233" i="3"/>
  <c r="AD216" i="3"/>
  <c r="AD206" i="3"/>
  <c r="AD188" i="3"/>
  <c r="AD171" i="3"/>
  <c r="AD162" i="3"/>
  <c r="AD160" i="3"/>
  <c r="AD158" i="3"/>
  <c r="AD156" i="3"/>
  <c r="AD147" i="3"/>
  <c r="AD145" i="3"/>
  <c r="AD143" i="3"/>
  <c r="AD215" i="3"/>
  <c r="AD205" i="3"/>
  <c r="AD187" i="3"/>
  <c r="AD177" i="3"/>
  <c r="AD396" i="3"/>
  <c r="AD279" i="3"/>
  <c r="AD237" i="3"/>
  <c r="AD204" i="3"/>
  <c r="AD186" i="3"/>
  <c r="AD176" i="3"/>
  <c r="AD203" i="3"/>
  <c r="AD185" i="3"/>
  <c r="AD175" i="3"/>
  <c r="AD277" i="3"/>
  <c r="AD261" i="3"/>
  <c r="AD221" i="3"/>
  <c r="AD220" i="3"/>
  <c r="AD202" i="3"/>
  <c r="AD192" i="3"/>
  <c r="AD174" i="3"/>
  <c r="AD170" i="3"/>
  <c r="AD161" i="3"/>
  <c r="AD159" i="3"/>
  <c r="AD157" i="3"/>
  <c r="AD155" i="3"/>
  <c r="AD146" i="3"/>
  <c r="AD144" i="3"/>
  <c r="AD142" i="3"/>
  <c r="AD312" i="3"/>
  <c r="AD190" i="3"/>
  <c r="AD172" i="3"/>
  <c r="AD141" i="3"/>
  <c r="AD132" i="3"/>
  <c r="AD130" i="3"/>
  <c r="AD128" i="3"/>
  <c r="AD126" i="3"/>
  <c r="AD117" i="3"/>
  <c r="AD115" i="3"/>
  <c r="AD113" i="3"/>
  <c r="AD111" i="3"/>
  <c r="AD102" i="3"/>
  <c r="AD100" i="3"/>
  <c r="AD98" i="3"/>
  <c r="AD96" i="3"/>
  <c r="AD87" i="3"/>
  <c r="AD85" i="3"/>
  <c r="AD83" i="3"/>
  <c r="AD81" i="3"/>
  <c r="AD72" i="3"/>
  <c r="AD70" i="3"/>
  <c r="AD219" i="3"/>
  <c r="AD201" i="3"/>
  <c r="AD305" i="3"/>
  <c r="AD263" i="3"/>
  <c r="AD222" i="3"/>
  <c r="Z5" i="3"/>
  <c r="AH5" i="3"/>
  <c r="AD6" i="3"/>
  <c r="Z7" i="3"/>
  <c r="AH7" i="3"/>
  <c r="AD8" i="3"/>
  <c r="Z9" i="3"/>
  <c r="AH9" i="3"/>
  <c r="AD10" i="3"/>
  <c r="Z11" i="3"/>
  <c r="AH11" i="3"/>
  <c r="AD12" i="3"/>
  <c r="Z20" i="3"/>
  <c r="AH20" i="3"/>
  <c r="AD21" i="3"/>
  <c r="Z22" i="3"/>
  <c r="AH22" i="3"/>
  <c r="AD23" i="3"/>
  <c r="Z24" i="3"/>
  <c r="AH24" i="3"/>
  <c r="AD25" i="3"/>
  <c r="Z26" i="3"/>
  <c r="AH26" i="3"/>
  <c r="AD27" i="3"/>
  <c r="Z35" i="3"/>
  <c r="AH35" i="3"/>
  <c r="AD36" i="3"/>
  <c r="Z37" i="3"/>
  <c r="AH37" i="3"/>
  <c r="AD38" i="3"/>
  <c r="Z39" i="3"/>
  <c r="AH39" i="3"/>
  <c r="AD40" i="3"/>
  <c r="Z41" i="3"/>
  <c r="AH41" i="3"/>
  <c r="AD42" i="3"/>
  <c r="Z50" i="3"/>
  <c r="AH50" i="3"/>
  <c r="AD51" i="3"/>
  <c r="Z52" i="3"/>
  <c r="AH52" i="3"/>
  <c r="AD53" i="3"/>
  <c r="Z54" i="3"/>
  <c r="AH54" i="3"/>
  <c r="AD55" i="3"/>
  <c r="Z56" i="3"/>
  <c r="AH56" i="3"/>
  <c r="AD57" i="3"/>
  <c r="Z65" i="3"/>
  <c r="AH65" i="3"/>
  <c r="AD66" i="3"/>
  <c r="Z67" i="3"/>
  <c r="AH67" i="3"/>
  <c r="AD68" i="3"/>
  <c r="Z69" i="3"/>
  <c r="AB70" i="3"/>
  <c r="AH81" i="3"/>
  <c r="AD84" i="3"/>
  <c r="Z87" i="3"/>
  <c r="AD97" i="3"/>
  <c r="Z100" i="3"/>
  <c r="AH102" i="3"/>
  <c r="AD110" i="3"/>
  <c r="Z113" i="3"/>
  <c r="AH115" i="3"/>
  <c r="Z126" i="3"/>
  <c r="AH128" i="3"/>
  <c r="AD131" i="3"/>
  <c r="AH141" i="3"/>
  <c r="AG162" i="3"/>
  <c r="AD173" i="3"/>
  <c r="Z185" i="3"/>
  <c r="AH260" i="3"/>
  <c r="AA10" i="3"/>
  <c r="AA23" i="3"/>
  <c r="AA40" i="3"/>
  <c r="AA55" i="3"/>
  <c r="AA57" i="3"/>
  <c r="Y81" i="3"/>
  <c r="AG96" i="3"/>
  <c r="Y102" i="3"/>
  <c r="AG117" i="3"/>
  <c r="Y141" i="3"/>
  <c r="W446" i="3"/>
  <c r="W444" i="3"/>
  <c r="W442" i="3"/>
  <c r="W440" i="3"/>
  <c r="W431" i="3"/>
  <c r="W429" i="3"/>
  <c r="W427" i="3"/>
  <c r="W425" i="3"/>
  <c r="W416" i="3"/>
  <c r="W414" i="3"/>
  <c r="W412" i="3"/>
  <c r="W410" i="3"/>
  <c r="W401" i="3"/>
  <c r="W399" i="3"/>
  <c r="W397" i="3"/>
  <c r="W395" i="3"/>
  <c r="W386" i="3"/>
  <c r="W384" i="3"/>
  <c r="W382" i="3"/>
  <c r="W380" i="3"/>
  <c r="W371" i="3"/>
  <c r="W369" i="3"/>
  <c r="W367" i="3"/>
  <c r="W365" i="3"/>
  <c r="W443" i="3"/>
  <c r="W432" i="3"/>
  <c r="W428" i="3"/>
  <c r="W400" i="3"/>
  <c r="W396" i="3"/>
  <c r="W372" i="3"/>
  <c r="W368" i="3"/>
  <c r="W445" i="3"/>
  <c r="W417" i="3"/>
  <c r="W413" i="3"/>
  <c r="W385" i="3"/>
  <c r="W381" i="3"/>
  <c r="W357" i="3"/>
  <c r="W355" i="3"/>
  <c r="W353" i="3"/>
  <c r="W351" i="3"/>
  <c r="W342" i="3"/>
  <c r="W340" i="3"/>
  <c r="W338" i="3"/>
  <c r="W336" i="3"/>
  <c r="W327" i="3"/>
  <c r="W325" i="3"/>
  <c r="W323" i="3"/>
  <c r="W321" i="3"/>
  <c r="W312" i="3"/>
  <c r="W310" i="3"/>
  <c r="W447" i="3"/>
  <c r="W311" i="3"/>
  <c r="W308" i="3"/>
  <c r="W306" i="3"/>
  <c r="W297" i="3"/>
  <c r="W295" i="3"/>
  <c r="W293" i="3"/>
  <c r="W291" i="3"/>
  <c r="W282" i="3"/>
  <c r="W280" i="3"/>
  <c r="W278" i="3"/>
  <c r="W276" i="3"/>
  <c r="W267" i="3"/>
  <c r="W265" i="3"/>
  <c r="W398" i="3"/>
  <c r="W354" i="3"/>
  <c r="W350" i="3"/>
  <c r="W341" i="3"/>
  <c r="W337" i="3"/>
  <c r="W430" i="3"/>
  <c r="W411" i="3"/>
  <c r="W320" i="3"/>
  <c r="W307" i="3"/>
  <c r="W305" i="3"/>
  <c r="W296" i="3"/>
  <c r="W294" i="3"/>
  <c r="W292" i="3"/>
  <c r="W290" i="3"/>
  <c r="W281" i="3"/>
  <c r="W279" i="3"/>
  <c r="W277" i="3"/>
  <c r="W275" i="3"/>
  <c r="W266" i="3"/>
  <c r="W264" i="3"/>
  <c r="W426" i="3"/>
  <c r="W402" i="3"/>
  <c r="W335" i="3"/>
  <c r="W326" i="3"/>
  <c r="W387" i="3"/>
  <c r="W415" i="3"/>
  <c r="W366" i="3"/>
  <c r="W352" i="3"/>
  <c r="W441" i="3"/>
  <c r="W370" i="3"/>
  <c r="W339" i="3"/>
  <c r="W322" i="3"/>
  <c r="W309" i="3"/>
  <c r="W261" i="3"/>
  <c r="W262" i="3"/>
  <c r="W250" i="3"/>
  <c r="W246" i="3"/>
  <c r="W221" i="3"/>
  <c r="W219" i="3"/>
  <c r="W217" i="3"/>
  <c r="W215" i="3"/>
  <c r="W206" i="3"/>
  <c r="W204" i="3"/>
  <c r="W202" i="3"/>
  <c r="W200" i="3"/>
  <c r="W191" i="3"/>
  <c r="W189" i="3"/>
  <c r="W187" i="3"/>
  <c r="W185" i="3"/>
  <c r="W176" i="3"/>
  <c r="W174" i="3"/>
  <c r="W263" i="3"/>
  <c r="W251" i="3"/>
  <c r="W247" i="3"/>
  <c r="W235" i="3"/>
  <c r="W231" i="3"/>
  <c r="W248" i="3"/>
  <c r="W234" i="3"/>
  <c r="W186" i="3"/>
  <c r="W171" i="3"/>
  <c r="W162" i="3"/>
  <c r="W160" i="3"/>
  <c r="W158" i="3"/>
  <c r="W156" i="3"/>
  <c r="W147" i="3"/>
  <c r="W145" i="3"/>
  <c r="W143" i="3"/>
  <c r="W236" i="3"/>
  <c r="W232" i="3"/>
  <c r="W203" i="3"/>
  <c r="W175" i="3"/>
  <c r="W383" i="3"/>
  <c r="W260" i="3"/>
  <c r="W245" i="3"/>
  <c r="W230" i="3"/>
  <c r="W222" i="3"/>
  <c r="W220" i="3"/>
  <c r="W192" i="3"/>
  <c r="W201" i="3"/>
  <c r="W173" i="3"/>
  <c r="W252" i="3"/>
  <c r="W233" i="3"/>
  <c r="W218" i="3"/>
  <c r="W190" i="3"/>
  <c r="W170" i="3"/>
  <c r="W161" i="3"/>
  <c r="W159" i="3"/>
  <c r="W157" i="3"/>
  <c r="W155" i="3"/>
  <c r="W146" i="3"/>
  <c r="W144" i="3"/>
  <c r="W237" i="3"/>
  <c r="W207" i="3"/>
  <c r="W172" i="3"/>
  <c r="W177" i="3"/>
  <c r="W356" i="3"/>
  <c r="W141" i="3"/>
  <c r="W132" i="3"/>
  <c r="W130" i="3"/>
  <c r="W128" i="3"/>
  <c r="W126" i="3"/>
  <c r="W117" i="3"/>
  <c r="W115" i="3"/>
  <c r="W113" i="3"/>
  <c r="W111" i="3"/>
  <c r="W102" i="3"/>
  <c r="W100" i="3"/>
  <c r="W98" i="3"/>
  <c r="W96" i="3"/>
  <c r="W87" i="3"/>
  <c r="W85" i="3"/>
  <c r="W83" i="3"/>
  <c r="W81" i="3"/>
  <c r="W72" i="3"/>
  <c r="W70" i="3"/>
  <c r="W216" i="3"/>
  <c r="W324" i="3"/>
  <c r="W205" i="3"/>
  <c r="W142" i="3"/>
  <c r="W140" i="3"/>
  <c r="W131" i="3"/>
  <c r="W129" i="3"/>
  <c r="W127" i="3"/>
  <c r="W125" i="3"/>
  <c r="W116" i="3"/>
  <c r="W114" i="3"/>
  <c r="W112" i="3"/>
  <c r="W110" i="3"/>
  <c r="W101" i="3"/>
  <c r="W99" i="3"/>
  <c r="W97" i="3"/>
  <c r="W95" i="3"/>
  <c r="W86" i="3"/>
  <c r="W84" i="3"/>
  <c r="W82" i="3"/>
  <c r="W80" i="3"/>
  <c r="W71" i="3"/>
  <c r="AE446" i="3"/>
  <c r="AE444" i="3"/>
  <c r="AE442" i="3"/>
  <c r="AE440" i="3"/>
  <c r="AE431" i="3"/>
  <c r="AE429" i="3"/>
  <c r="AE427" i="3"/>
  <c r="AE425" i="3"/>
  <c r="AE416" i="3"/>
  <c r="AE414" i="3"/>
  <c r="AE412" i="3"/>
  <c r="AE410" i="3"/>
  <c r="AE401" i="3"/>
  <c r="AE399" i="3"/>
  <c r="AE397" i="3"/>
  <c r="AE395" i="3"/>
  <c r="AE386" i="3"/>
  <c r="AE384" i="3"/>
  <c r="AE382" i="3"/>
  <c r="AE380" i="3"/>
  <c r="AE371" i="3"/>
  <c r="AE369" i="3"/>
  <c r="AE367" i="3"/>
  <c r="AE365" i="3"/>
  <c r="AE445" i="3"/>
  <c r="AE430" i="3"/>
  <c r="AE426" i="3"/>
  <c r="AE402" i="3"/>
  <c r="AE398" i="3"/>
  <c r="AE370" i="3"/>
  <c r="AE366" i="3"/>
  <c r="AE447" i="3"/>
  <c r="AE415" i="3"/>
  <c r="AE411" i="3"/>
  <c r="AE387" i="3"/>
  <c r="AE383" i="3"/>
  <c r="AE357" i="3"/>
  <c r="AE355" i="3"/>
  <c r="AE353" i="3"/>
  <c r="AE351" i="3"/>
  <c r="AE342" i="3"/>
  <c r="AE340" i="3"/>
  <c r="AE338" i="3"/>
  <c r="AE336" i="3"/>
  <c r="AE327" i="3"/>
  <c r="AE325" i="3"/>
  <c r="AE323" i="3"/>
  <c r="AE321" i="3"/>
  <c r="AE312" i="3"/>
  <c r="AE310" i="3"/>
  <c r="AE308" i="3"/>
  <c r="AE322" i="3"/>
  <c r="AE306" i="3"/>
  <c r="AE297" i="3"/>
  <c r="AE295" i="3"/>
  <c r="AE293" i="3"/>
  <c r="AE291" i="3"/>
  <c r="AE282" i="3"/>
  <c r="AE280" i="3"/>
  <c r="AE278" i="3"/>
  <c r="AE276" i="3"/>
  <c r="AE267" i="3"/>
  <c r="AE265" i="3"/>
  <c r="AE263" i="3"/>
  <c r="AE356" i="3"/>
  <c r="AE352" i="3"/>
  <c r="AE339" i="3"/>
  <c r="AE335" i="3"/>
  <c r="AE324" i="3"/>
  <c r="AE400" i="3"/>
  <c r="AE326" i="3"/>
  <c r="AE309" i="3"/>
  <c r="AE443" i="3"/>
  <c r="AE307" i="3"/>
  <c r="AE305" i="3"/>
  <c r="AE296" i="3"/>
  <c r="AE294" i="3"/>
  <c r="AE292" i="3"/>
  <c r="AE290" i="3"/>
  <c r="AE281" i="3"/>
  <c r="AE279" i="3"/>
  <c r="AE277" i="3"/>
  <c r="AE275" i="3"/>
  <c r="AE266" i="3"/>
  <c r="AE264" i="3"/>
  <c r="AE337" i="3"/>
  <c r="AE432" i="3"/>
  <c r="AE381" i="3"/>
  <c r="AE441" i="3"/>
  <c r="AE385" i="3"/>
  <c r="AE354" i="3"/>
  <c r="AE311" i="3"/>
  <c r="AE413" i="3"/>
  <c r="AE341" i="3"/>
  <c r="AE320" i="3"/>
  <c r="AE372" i="3"/>
  <c r="AE260" i="3"/>
  <c r="AE252" i="3"/>
  <c r="AE248" i="3"/>
  <c r="AE222" i="3"/>
  <c r="AE219" i="3"/>
  <c r="AE217" i="3"/>
  <c r="AE215" i="3"/>
  <c r="AE206" i="3"/>
  <c r="AE204" i="3"/>
  <c r="AE202" i="3"/>
  <c r="AE200" i="3"/>
  <c r="AE191" i="3"/>
  <c r="AE189" i="3"/>
  <c r="AE187" i="3"/>
  <c r="AE185" i="3"/>
  <c r="AE176" i="3"/>
  <c r="AE174" i="3"/>
  <c r="AE172" i="3"/>
  <c r="AE261" i="3"/>
  <c r="AE428" i="3"/>
  <c r="AE249" i="3"/>
  <c r="AE245" i="3"/>
  <c r="AE237" i="3"/>
  <c r="AE233" i="3"/>
  <c r="AE368" i="3"/>
  <c r="AE250" i="3"/>
  <c r="AE216" i="3"/>
  <c r="AE188" i="3"/>
  <c r="AE171" i="3"/>
  <c r="AE162" i="3"/>
  <c r="AE160" i="3"/>
  <c r="AE158" i="3"/>
  <c r="AE156" i="3"/>
  <c r="AE147" i="3"/>
  <c r="AE145" i="3"/>
  <c r="AE143" i="3"/>
  <c r="AE205" i="3"/>
  <c r="AE177" i="3"/>
  <c r="AE417" i="3"/>
  <c r="AE396" i="3"/>
  <c r="AE350" i="3"/>
  <c r="AE262" i="3"/>
  <c r="AE247" i="3"/>
  <c r="AE235" i="3"/>
  <c r="AE231" i="3"/>
  <c r="AE186" i="3"/>
  <c r="AE203" i="3"/>
  <c r="AE175" i="3"/>
  <c r="AE246" i="3"/>
  <c r="AE221" i="3"/>
  <c r="AE220" i="3"/>
  <c r="AE192" i="3"/>
  <c r="AE170" i="3"/>
  <c r="AE161" i="3"/>
  <c r="AE159" i="3"/>
  <c r="AE157" i="3"/>
  <c r="AE155" i="3"/>
  <c r="AE146" i="3"/>
  <c r="AE144" i="3"/>
  <c r="AE201" i="3"/>
  <c r="AE173" i="3"/>
  <c r="AE236" i="3"/>
  <c r="AE190" i="3"/>
  <c r="AE141" i="3"/>
  <c r="AE132" i="3"/>
  <c r="AE130" i="3"/>
  <c r="AE128" i="3"/>
  <c r="AE126" i="3"/>
  <c r="AE117" i="3"/>
  <c r="AE115" i="3"/>
  <c r="AE113" i="3"/>
  <c r="AE111" i="3"/>
  <c r="AE102" i="3"/>
  <c r="AE100" i="3"/>
  <c r="AE98" i="3"/>
  <c r="AE96" i="3"/>
  <c r="AE87" i="3"/>
  <c r="AE85" i="3"/>
  <c r="AE83" i="3"/>
  <c r="AE81" i="3"/>
  <c r="AE72" i="3"/>
  <c r="AE70" i="3"/>
  <c r="AE234" i="3"/>
  <c r="AE232" i="3"/>
  <c r="AE251" i="3"/>
  <c r="AE218" i="3"/>
  <c r="AE140" i="3"/>
  <c r="AE131" i="3"/>
  <c r="AE129" i="3"/>
  <c r="AE127" i="3"/>
  <c r="AE125" i="3"/>
  <c r="AE116" i="3"/>
  <c r="AE114" i="3"/>
  <c r="AE112" i="3"/>
  <c r="AE110" i="3"/>
  <c r="AE101" i="3"/>
  <c r="AE99" i="3"/>
  <c r="AE97" i="3"/>
  <c r="AE95" i="3"/>
  <c r="AE86" i="3"/>
  <c r="AE84" i="3"/>
  <c r="AE82" i="3"/>
  <c r="AE80" i="3"/>
  <c r="AE71" i="3"/>
  <c r="AE69" i="3"/>
  <c r="AA5" i="3"/>
  <c r="W6" i="3"/>
  <c r="AE6" i="3"/>
  <c r="AA7" i="3"/>
  <c r="W8" i="3"/>
  <c r="AE8" i="3"/>
  <c r="AA9" i="3"/>
  <c r="W10" i="3"/>
  <c r="AE10" i="3"/>
  <c r="AA11" i="3"/>
  <c r="W12" i="3"/>
  <c r="AE12" i="3"/>
  <c r="AA20" i="3"/>
  <c r="W21" i="3"/>
  <c r="AE21" i="3"/>
  <c r="AA22" i="3"/>
  <c r="W23" i="3"/>
  <c r="AE23" i="3"/>
  <c r="AA24" i="3"/>
  <c r="W25" i="3"/>
  <c r="AE25" i="3"/>
  <c r="AA26" i="3"/>
  <c r="W27" i="3"/>
  <c r="AE27" i="3"/>
  <c r="AA35" i="3"/>
  <c r="W36" i="3"/>
  <c r="AE36" i="3"/>
  <c r="AA37" i="3"/>
  <c r="W38" i="3"/>
  <c r="AE38" i="3"/>
  <c r="AA39" i="3"/>
  <c r="W40" i="3"/>
  <c r="AE40" i="3"/>
  <c r="AA41" i="3"/>
  <c r="W42" i="3"/>
  <c r="AE42" i="3"/>
  <c r="AA50" i="3"/>
  <c r="W51" i="3"/>
  <c r="AE51" i="3"/>
  <c r="AA52" i="3"/>
  <c r="W53" i="3"/>
  <c r="AE53" i="3"/>
  <c r="AA54" i="3"/>
  <c r="W55" i="3"/>
  <c r="AE55" i="3"/>
  <c r="AA56" i="3"/>
  <c r="W57" i="3"/>
  <c r="AE57" i="3"/>
  <c r="AA65" i="3"/>
  <c r="W66" i="3"/>
  <c r="AE66" i="3"/>
  <c r="AA67" i="3"/>
  <c r="W68" i="3"/>
  <c r="AE68" i="3"/>
  <c r="AA69" i="3"/>
  <c r="AG71" i="3"/>
  <c r="Y85" i="3"/>
  <c r="AG87" i="3"/>
  <c r="Y98" i="3"/>
  <c r="AG100" i="3"/>
  <c r="Y111" i="3"/>
  <c r="AG113" i="3"/>
  <c r="AG126" i="3"/>
  <c r="Y132" i="3"/>
  <c r="AE142" i="3"/>
  <c r="AA174" i="3"/>
  <c r="W188" i="3"/>
  <c r="AA447" i="3"/>
  <c r="AA445" i="3"/>
  <c r="AA443" i="3"/>
  <c r="AA441" i="3"/>
  <c r="AA432" i="3"/>
  <c r="AA430" i="3"/>
  <c r="AA428" i="3"/>
  <c r="AA426" i="3"/>
  <c r="AA417" i="3"/>
  <c r="AA415" i="3"/>
  <c r="AA413" i="3"/>
  <c r="AA411" i="3"/>
  <c r="AA402" i="3"/>
  <c r="AA400" i="3"/>
  <c r="AA398" i="3"/>
  <c r="AA396" i="3"/>
  <c r="AA387" i="3"/>
  <c r="AA385" i="3"/>
  <c r="AA383" i="3"/>
  <c r="AA381" i="3"/>
  <c r="AA372" i="3"/>
  <c r="AA370" i="3"/>
  <c r="AA368" i="3"/>
  <c r="AA366" i="3"/>
  <c r="AA440" i="3"/>
  <c r="AA429" i="3"/>
  <c r="AA425" i="3"/>
  <c r="AA401" i="3"/>
  <c r="AA397" i="3"/>
  <c r="AA369" i="3"/>
  <c r="AA365" i="3"/>
  <c r="AA442" i="3"/>
  <c r="AA414" i="3"/>
  <c r="AA410" i="3"/>
  <c r="AA386" i="3"/>
  <c r="AA382" i="3"/>
  <c r="AA356" i="3"/>
  <c r="AA354" i="3"/>
  <c r="AA352" i="3"/>
  <c r="AA350" i="3"/>
  <c r="AA341" i="3"/>
  <c r="AA339" i="3"/>
  <c r="AA337" i="3"/>
  <c r="AA335" i="3"/>
  <c r="AA326" i="3"/>
  <c r="AA324" i="3"/>
  <c r="AA322" i="3"/>
  <c r="AA320" i="3"/>
  <c r="AA311" i="3"/>
  <c r="AA309" i="3"/>
  <c r="AA416" i="3"/>
  <c r="AA307" i="3"/>
  <c r="AA305" i="3"/>
  <c r="AA296" i="3"/>
  <c r="AA294" i="3"/>
  <c r="AA292" i="3"/>
  <c r="AA290" i="3"/>
  <c r="AA281" i="3"/>
  <c r="AA279" i="3"/>
  <c r="AA277" i="3"/>
  <c r="AA275" i="3"/>
  <c r="AA266" i="3"/>
  <c r="AA264" i="3"/>
  <c r="AA446" i="3"/>
  <c r="AA431" i="3"/>
  <c r="AA412" i="3"/>
  <c r="AA395" i="3"/>
  <c r="AA355" i="3"/>
  <c r="AA351" i="3"/>
  <c r="AA342" i="3"/>
  <c r="AA338" i="3"/>
  <c r="AA427" i="3"/>
  <c r="AA321" i="3"/>
  <c r="AA325" i="3"/>
  <c r="AA308" i="3"/>
  <c r="AA306" i="3"/>
  <c r="AA297" i="3"/>
  <c r="AA295" i="3"/>
  <c r="AA293" i="3"/>
  <c r="AA291" i="3"/>
  <c r="AA282" i="3"/>
  <c r="AA280" i="3"/>
  <c r="AA278" i="3"/>
  <c r="AA276" i="3"/>
  <c r="AA267" i="3"/>
  <c r="AA265" i="3"/>
  <c r="AA444" i="3"/>
  <c r="AA340" i="3"/>
  <c r="AA312" i="3"/>
  <c r="AA399" i="3"/>
  <c r="AA380" i="3"/>
  <c r="AA371" i="3"/>
  <c r="AA357" i="3"/>
  <c r="AA327" i="3"/>
  <c r="AA336" i="3"/>
  <c r="AA262" i="3"/>
  <c r="AA367" i="3"/>
  <c r="AA263" i="3"/>
  <c r="AA251" i="3"/>
  <c r="AA247" i="3"/>
  <c r="AA220" i="3"/>
  <c r="AA218" i="3"/>
  <c r="AA216" i="3"/>
  <c r="AA207" i="3"/>
  <c r="AA205" i="3"/>
  <c r="AA203" i="3"/>
  <c r="AA201" i="3"/>
  <c r="AA192" i="3"/>
  <c r="AA190" i="3"/>
  <c r="AA188" i="3"/>
  <c r="AA186" i="3"/>
  <c r="AA177" i="3"/>
  <c r="AA175" i="3"/>
  <c r="AA173" i="3"/>
  <c r="AA260" i="3"/>
  <c r="AA353" i="3"/>
  <c r="AA323" i="3"/>
  <c r="AA310" i="3"/>
  <c r="AA252" i="3"/>
  <c r="AA248" i="3"/>
  <c r="AA236" i="3"/>
  <c r="AA232" i="3"/>
  <c r="AA222" i="3"/>
  <c r="AA245" i="3"/>
  <c r="AA230" i="3"/>
  <c r="AA219" i="3"/>
  <c r="AA191" i="3"/>
  <c r="AA170" i="3"/>
  <c r="AA161" i="3"/>
  <c r="AA159" i="3"/>
  <c r="AA157" i="3"/>
  <c r="AA155" i="3"/>
  <c r="AA146" i="3"/>
  <c r="AA144" i="3"/>
  <c r="AA142" i="3"/>
  <c r="AA384" i="3"/>
  <c r="AA200" i="3"/>
  <c r="AA172" i="3"/>
  <c r="AA250" i="3"/>
  <c r="AA217" i="3"/>
  <c r="AA189" i="3"/>
  <c r="AA235" i="3"/>
  <c r="AA233" i="3"/>
  <c r="AA206" i="3"/>
  <c r="AA249" i="3"/>
  <c r="AA237" i="3"/>
  <c r="AA231" i="3"/>
  <c r="AA215" i="3"/>
  <c r="AA187" i="3"/>
  <c r="AA171" i="3"/>
  <c r="AA162" i="3"/>
  <c r="AA160" i="3"/>
  <c r="AA158" i="3"/>
  <c r="AA156" i="3"/>
  <c r="AA147" i="3"/>
  <c r="AA145" i="3"/>
  <c r="AA204" i="3"/>
  <c r="AA176" i="3"/>
  <c r="AA246" i="3"/>
  <c r="AA140" i="3"/>
  <c r="AA131" i="3"/>
  <c r="AA129" i="3"/>
  <c r="AA127" i="3"/>
  <c r="AA125" i="3"/>
  <c r="AA116" i="3"/>
  <c r="AA114" i="3"/>
  <c r="AA112" i="3"/>
  <c r="AA110" i="3"/>
  <c r="AA101" i="3"/>
  <c r="AA99" i="3"/>
  <c r="AA97" i="3"/>
  <c r="AA95" i="3"/>
  <c r="AA86" i="3"/>
  <c r="AA84" i="3"/>
  <c r="AA82" i="3"/>
  <c r="AA80" i="3"/>
  <c r="AA71" i="3"/>
  <c r="AA202" i="3"/>
  <c r="AA234" i="3"/>
  <c r="AA143" i="3"/>
  <c r="AA185" i="3"/>
  <c r="AA141" i="3"/>
  <c r="AA132" i="3"/>
  <c r="AA130" i="3"/>
  <c r="AA128" i="3"/>
  <c r="AA126" i="3"/>
  <c r="AA117" i="3"/>
  <c r="AA115" i="3"/>
  <c r="AA113" i="3"/>
  <c r="AA111" i="3"/>
  <c r="AA102" i="3"/>
  <c r="AA100" i="3"/>
  <c r="AA98" i="3"/>
  <c r="AA96" i="3"/>
  <c r="AA87" i="3"/>
  <c r="AA85" i="3"/>
  <c r="AA83" i="3"/>
  <c r="AA81" i="3"/>
  <c r="AA72" i="3"/>
  <c r="AA70" i="3"/>
  <c r="AA6" i="3"/>
  <c r="AA42" i="3"/>
  <c r="AA53" i="3"/>
  <c r="AA66" i="3"/>
  <c r="AA68" i="3"/>
  <c r="AG69" i="3"/>
  <c r="AG130" i="3"/>
  <c r="AA221" i="3"/>
  <c r="X446" i="3"/>
  <c r="X444" i="3"/>
  <c r="X442" i="3"/>
  <c r="X440" i="3"/>
  <c r="X447" i="3"/>
  <c r="X445" i="3"/>
  <c r="X443" i="3"/>
  <c r="X441" i="3"/>
  <c r="X432" i="3"/>
  <c r="X430" i="3"/>
  <c r="X428" i="3"/>
  <c r="X426" i="3"/>
  <c r="X417" i="3"/>
  <c r="X415" i="3"/>
  <c r="X413" i="3"/>
  <c r="X411" i="3"/>
  <c r="X402" i="3"/>
  <c r="X400" i="3"/>
  <c r="X398" i="3"/>
  <c r="X396" i="3"/>
  <c r="X387" i="3"/>
  <c r="X385" i="3"/>
  <c r="X383" i="3"/>
  <c r="X381" i="3"/>
  <c r="X372" i="3"/>
  <c r="X370" i="3"/>
  <c r="X368" i="3"/>
  <c r="X366" i="3"/>
  <c r="X416" i="3"/>
  <c r="X412" i="3"/>
  <c r="X384" i="3"/>
  <c r="X380" i="3"/>
  <c r="X357" i="3"/>
  <c r="X355" i="3"/>
  <c r="X353" i="3"/>
  <c r="X351" i="3"/>
  <c r="X342" i="3"/>
  <c r="X340" i="3"/>
  <c r="X338" i="3"/>
  <c r="X336" i="3"/>
  <c r="X429" i="3"/>
  <c r="X425" i="3"/>
  <c r="X401" i="3"/>
  <c r="X397" i="3"/>
  <c r="X369" i="3"/>
  <c r="X365" i="3"/>
  <c r="X354" i="3"/>
  <c r="X350" i="3"/>
  <c r="X341" i="3"/>
  <c r="X337" i="3"/>
  <c r="X386" i="3"/>
  <c r="X371" i="3"/>
  <c r="X431" i="3"/>
  <c r="X356" i="3"/>
  <c r="X352" i="3"/>
  <c r="X339" i="3"/>
  <c r="X335" i="3"/>
  <c r="X323" i="3"/>
  <c r="X322" i="3"/>
  <c r="X410" i="3"/>
  <c r="X367" i="3"/>
  <c r="X310" i="3"/>
  <c r="X281" i="3"/>
  <c r="X277" i="3"/>
  <c r="X266" i="3"/>
  <c r="X262" i="3"/>
  <c r="X260" i="3"/>
  <c r="X251" i="3"/>
  <c r="X249" i="3"/>
  <c r="X247" i="3"/>
  <c r="X245" i="3"/>
  <c r="X236" i="3"/>
  <c r="X234" i="3"/>
  <c r="X232" i="3"/>
  <c r="X230" i="3"/>
  <c r="X395" i="3"/>
  <c r="X325" i="3"/>
  <c r="X305" i="3"/>
  <c r="X297" i="3"/>
  <c r="X293" i="3"/>
  <c r="X264" i="3"/>
  <c r="X414" i="3"/>
  <c r="X327" i="3"/>
  <c r="X294" i="3"/>
  <c r="X290" i="3"/>
  <c r="X282" i="3"/>
  <c r="X278" i="3"/>
  <c r="X399" i="3"/>
  <c r="X309" i="3"/>
  <c r="X279" i="3"/>
  <c r="X275" i="3"/>
  <c r="X263" i="3"/>
  <c r="X261" i="3"/>
  <c r="X252" i="3"/>
  <c r="X250" i="3"/>
  <c r="X248" i="3"/>
  <c r="X246" i="3"/>
  <c r="X237" i="3"/>
  <c r="X235" i="3"/>
  <c r="X233" i="3"/>
  <c r="X231" i="3"/>
  <c r="X222" i="3"/>
  <c r="X306" i="3"/>
  <c r="X296" i="3"/>
  <c r="X382" i="3"/>
  <c r="X320" i="3"/>
  <c r="X312" i="3"/>
  <c r="X308" i="3"/>
  <c r="X295" i="3"/>
  <c r="X265" i="3"/>
  <c r="X324" i="3"/>
  <c r="X311" i="3"/>
  <c r="X292" i="3"/>
  <c r="X220" i="3"/>
  <c r="X218" i="3"/>
  <c r="X216" i="3"/>
  <c r="X207" i="3"/>
  <c r="X205" i="3"/>
  <c r="X203" i="3"/>
  <c r="X201" i="3"/>
  <c r="X192" i="3"/>
  <c r="X190" i="3"/>
  <c r="X188" i="3"/>
  <c r="X186" i="3"/>
  <c r="X177" i="3"/>
  <c r="X175" i="3"/>
  <c r="X173" i="3"/>
  <c r="X276" i="3"/>
  <c r="X267" i="3"/>
  <c r="X204" i="3"/>
  <c r="X176" i="3"/>
  <c r="X321" i="3"/>
  <c r="X221" i="3"/>
  <c r="X185" i="3"/>
  <c r="X280" i="3"/>
  <c r="X202" i="3"/>
  <c r="X174" i="3"/>
  <c r="X219" i="3"/>
  <c r="X191" i="3"/>
  <c r="X170" i="3"/>
  <c r="X161" i="3"/>
  <c r="X159" i="3"/>
  <c r="X157" i="3"/>
  <c r="X155" i="3"/>
  <c r="X146" i="3"/>
  <c r="X144" i="3"/>
  <c r="X326" i="3"/>
  <c r="X307" i="3"/>
  <c r="X200" i="3"/>
  <c r="X172" i="3"/>
  <c r="X427" i="3"/>
  <c r="X217" i="3"/>
  <c r="X189" i="3"/>
  <c r="X160" i="3"/>
  <c r="X147" i="3"/>
  <c r="X141" i="3"/>
  <c r="X132" i="3"/>
  <c r="X130" i="3"/>
  <c r="X128" i="3"/>
  <c r="X126" i="3"/>
  <c r="X117" i="3"/>
  <c r="X115" i="3"/>
  <c r="X113" i="3"/>
  <c r="X111" i="3"/>
  <c r="X102" i="3"/>
  <c r="X100" i="3"/>
  <c r="X98" i="3"/>
  <c r="X96" i="3"/>
  <c r="X87" i="3"/>
  <c r="X85" i="3"/>
  <c r="X83" i="3"/>
  <c r="X81" i="3"/>
  <c r="X72" i="3"/>
  <c r="X70" i="3"/>
  <c r="X206" i="3"/>
  <c r="X187" i="3"/>
  <c r="X162" i="3"/>
  <c r="X156" i="3"/>
  <c r="X142" i="3"/>
  <c r="X140" i="3"/>
  <c r="X131" i="3"/>
  <c r="X129" i="3"/>
  <c r="X127" i="3"/>
  <c r="X125" i="3"/>
  <c r="X116" i="3"/>
  <c r="X114" i="3"/>
  <c r="X112" i="3"/>
  <c r="X110" i="3"/>
  <c r="X101" i="3"/>
  <c r="X99" i="3"/>
  <c r="X97" i="3"/>
  <c r="X95" i="3"/>
  <c r="X86" i="3"/>
  <c r="X84" i="3"/>
  <c r="X82" i="3"/>
  <c r="X291" i="3"/>
  <c r="X143" i="3"/>
  <c r="AF446" i="3"/>
  <c r="AF444" i="3"/>
  <c r="AF442" i="3"/>
  <c r="AF440" i="3"/>
  <c r="AF447" i="3"/>
  <c r="AF445" i="3"/>
  <c r="AF443" i="3"/>
  <c r="AF441" i="3"/>
  <c r="AF432" i="3"/>
  <c r="AF430" i="3"/>
  <c r="AF428" i="3"/>
  <c r="AF426" i="3"/>
  <c r="AF417" i="3"/>
  <c r="AF415" i="3"/>
  <c r="AF413" i="3"/>
  <c r="AF411" i="3"/>
  <c r="AF402" i="3"/>
  <c r="AF400" i="3"/>
  <c r="AF398" i="3"/>
  <c r="AF396" i="3"/>
  <c r="AF387" i="3"/>
  <c r="AF385" i="3"/>
  <c r="AF383" i="3"/>
  <c r="AF381" i="3"/>
  <c r="AF372" i="3"/>
  <c r="AF370" i="3"/>
  <c r="AF368" i="3"/>
  <c r="AF366" i="3"/>
  <c r="AF414" i="3"/>
  <c r="AF410" i="3"/>
  <c r="AF386" i="3"/>
  <c r="AF382" i="3"/>
  <c r="AF357" i="3"/>
  <c r="AF355" i="3"/>
  <c r="AF353" i="3"/>
  <c r="AF351" i="3"/>
  <c r="AF342" i="3"/>
  <c r="AF340" i="3"/>
  <c r="AF338" i="3"/>
  <c r="AF336" i="3"/>
  <c r="AF327" i="3"/>
  <c r="AF431" i="3"/>
  <c r="AF427" i="3"/>
  <c r="AF399" i="3"/>
  <c r="AF395" i="3"/>
  <c r="AF371" i="3"/>
  <c r="AF367" i="3"/>
  <c r="AF412" i="3"/>
  <c r="AF401" i="3"/>
  <c r="AF356" i="3"/>
  <c r="AF352" i="3"/>
  <c r="AF339" i="3"/>
  <c r="AF335" i="3"/>
  <c r="AF325" i="3"/>
  <c r="AF324" i="3"/>
  <c r="AF308" i="3"/>
  <c r="AF380" i="3"/>
  <c r="AF365" i="3"/>
  <c r="AF326" i="3"/>
  <c r="AF310" i="3"/>
  <c r="AF309" i="3"/>
  <c r="AF312" i="3"/>
  <c r="AF311" i="3"/>
  <c r="AF354" i="3"/>
  <c r="AF350" i="3"/>
  <c r="AF341" i="3"/>
  <c r="AF337" i="3"/>
  <c r="AF323" i="3"/>
  <c r="AF279" i="3"/>
  <c r="AF275" i="3"/>
  <c r="AF262" i="3"/>
  <c r="AF260" i="3"/>
  <c r="AF251" i="3"/>
  <c r="AF249" i="3"/>
  <c r="AF247" i="3"/>
  <c r="AF245" i="3"/>
  <c r="AF236" i="3"/>
  <c r="AF234" i="3"/>
  <c r="AF232" i="3"/>
  <c r="AF230" i="3"/>
  <c r="AF221" i="3"/>
  <c r="AF425" i="3"/>
  <c r="AF416" i="3"/>
  <c r="AF307" i="3"/>
  <c r="AF295" i="3"/>
  <c r="AF291" i="3"/>
  <c r="AF266" i="3"/>
  <c r="AF384" i="3"/>
  <c r="AF320" i="3"/>
  <c r="AF296" i="3"/>
  <c r="AF292" i="3"/>
  <c r="AF280" i="3"/>
  <c r="AF276" i="3"/>
  <c r="AF265" i="3"/>
  <c r="AF429" i="3"/>
  <c r="AF369" i="3"/>
  <c r="AF322" i="3"/>
  <c r="AF281" i="3"/>
  <c r="AF277" i="3"/>
  <c r="AF264" i="3"/>
  <c r="AF261" i="3"/>
  <c r="AF252" i="3"/>
  <c r="AF250" i="3"/>
  <c r="AF248" i="3"/>
  <c r="AF246" i="3"/>
  <c r="AF237" i="3"/>
  <c r="AF235" i="3"/>
  <c r="AF233" i="3"/>
  <c r="AF231" i="3"/>
  <c r="AF222" i="3"/>
  <c r="AF397" i="3"/>
  <c r="AF290" i="3"/>
  <c r="AF263" i="3"/>
  <c r="AF297" i="3"/>
  <c r="AF294" i="3"/>
  <c r="AF220" i="3"/>
  <c r="AF218" i="3"/>
  <c r="AF216" i="3"/>
  <c r="AF207" i="3"/>
  <c r="AF205" i="3"/>
  <c r="AF203" i="3"/>
  <c r="AF201" i="3"/>
  <c r="AF192" i="3"/>
  <c r="AF190" i="3"/>
  <c r="AF188" i="3"/>
  <c r="AF186" i="3"/>
  <c r="AF177" i="3"/>
  <c r="AF175" i="3"/>
  <c r="AF173" i="3"/>
  <c r="AF171" i="3"/>
  <c r="AF321" i="3"/>
  <c r="AF206" i="3"/>
  <c r="AF215" i="3"/>
  <c r="AF187" i="3"/>
  <c r="AF204" i="3"/>
  <c r="AF176" i="3"/>
  <c r="AF293" i="3"/>
  <c r="AF185" i="3"/>
  <c r="AF170" i="3"/>
  <c r="AF161" i="3"/>
  <c r="AF159" i="3"/>
  <c r="AF157" i="3"/>
  <c r="AF155" i="3"/>
  <c r="AF146" i="3"/>
  <c r="AF144" i="3"/>
  <c r="AF278" i="3"/>
  <c r="AF202" i="3"/>
  <c r="AF174" i="3"/>
  <c r="AF306" i="3"/>
  <c r="AF219" i="3"/>
  <c r="AF191" i="3"/>
  <c r="AF217" i="3"/>
  <c r="AF162" i="3"/>
  <c r="AF141" i="3"/>
  <c r="AF132" i="3"/>
  <c r="AF130" i="3"/>
  <c r="AF128" i="3"/>
  <c r="AF126" i="3"/>
  <c r="AF117" i="3"/>
  <c r="AF115" i="3"/>
  <c r="AF113" i="3"/>
  <c r="AF111" i="3"/>
  <c r="AF102" i="3"/>
  <c r="AF100" i="3"/>
  <c r="AF98" i="3"/>
  <c r="AF96" i="3"/>
  <c r="AF87" i="3"/>
  <c r="AF85" i="3"/>
  <c r="AF83" i="3"/>
  <c r="AF81" i="3"/>
  <c r="AF72" i="3"/>
  <c r="AF70" i="3"/>
  <c r="AF172" i="3"/>
  <c r="AF282" i="3"/>
  <c r="AF267" i="3"/>
  <c r="AF156" i="3"/>
  <c r="AF143" i="3"/>
  <c r="AF305" i="3"/>
  <c r="AF189" i="3"/>
  <c r="AF158" i="3"/>
  <c r="AF145" i="3"/>
  <c r="AF140" i="3"/>
  <c r="AF131" i="3"/>
  <c r="AF129" i="3"/>
  <c r="AF127" i="3"/>
  <c r="AF125" i="3"/>
  <c r="AF116" i="3"/>
  <c r="AF114" i="3"/>
  <c r="AF112" i="3"/>
  <c r="AF110" i="3"/>
  <c r="AF101" i="3"/>
  <c r="AF99" i="3"/>
  <c r="AF97" i="3"/>
  <c r="AF95" i="3"/>
  <c r="AF86" i="3"/>
  <c r="AF84" i="3"/>
  <c r="AF82" i="3"/>
  <c r="AF80" i="3"/>
  <c r="AF200" i="3"/>
  <c r="X6" i="3"/>
  <c r="AF6" i="3"/>
  <c r="X8" i="3"/>
  <c r="AF8" i="3"/>
  <c r="X10" i="3"/>
  <c r="AF10" i="3"/>
  <c r="X12" i="3"/>
  <c r="AF12" i="3"/>
  <c r="X21" i="3"/>
  <c r="AF21" i="3"/>
  <c r="X23" i="3"/>
  <c r="AF23" i="3"/>
  <c r="X25" i="3"/>
  <c r="AF25" i="3"/>
  <c r="X27" i="3"/>
  <c r="AF27" i="3"/>
  <c r="X36" i="3"/>
  <c r="AF36" i="3"/>
  <c r="X38" i="3"/>
  <c r="AF38" i="3"/>
  <c r="X40" i="3"/>
  <c r="AF40" i="3"/>
  <c r="X42" i="3"/>
  <c r="AF42" i="3"/>
  <c r="X51" i="3"/>
  <c r="AF51" i="3"/>
  <c r="X53" i="3"/>
  <c r="AF53" i="3"/>
  <c r="X55" i="3"/>
  <c r="AF55" i="3"/>
  <c r="X57" i="3"/>
  <c r="AF57" i="3"/>
  <c r="X66" i="3"/>
  <c r="AF66" i="3"/>
  <c r="X68" i="3"/>
  <c r="AF68" i="3"/>
  <c r="AG70" i="3"/>
  <c r="Y72" i="3"/>
  <c r="X80" i="3"/>
  <c r="AF142" i="3"/>
  <c r="Y177" i="3"/>
  <c r="AG188" i="3"/>
  <c r="X215" i="3"/>
  <c r="W249" i="3"/>
  <c r="AB447" i="5"/>
  <c r="AB445" i="5"/>
  <c r="AB443" i="5"/>
  <c r="AB441" i="5"/>
  <c r="AB432" i="5"/>
  <c r="AB430" i="5"/>
  <c r="AB428" i="5"/>
  <c r="AB426" i="5"/>
  <c r="AB417" i="5"/>
  <c r="AB415" i="5"/>
  <c r="AB413" i="5"/>
  <c r="AB411" i="5"/>
  <c r="AB402" i="5"/>
  <c r="AB400" i="5"/>
  <c r="AB398" i="5"/>
  <c r="AB396" i="5"/>
  <c r="AB387" i="5"/>
  <c r="AB385" i="5"/>
  <c r="AB383" i="5"/>
  <c r="AB381" i="5"/>
  <c r="AB372" i="5"/>
  <c r="AB370" i="5"/>
  <c r="AB368" i="5"/>
  <c r="AB366" i="5"/>
  <c r="AB446" i="5"/>
  <c r="AB444" i="5"/>
  <c r="AB442" i="5"/>
  <c r="AB440" i="5"/>
  <c r="AB431" i="5"/>
  <c r="AB429" i="5"/>
  <c r="AB427" i="5"/>
  <c r="AB425" i="5"/>
  <c r="AB416" i="5"/>
  <c r="AB414" i="5"/>
  <c r="AB412" i="5"/>
  <c r="AB410" i="5"/>
  <c r="AB401" i="5"/>
  <c r="AB399" i="5"/>
  <c r="AB397" i="5"/>
  <c r="AB395" i="5"/>
  <c r="AB386" i="5"/>
  <c r="AB384" i="5"/>
  <c r="AB382" i="5"/>
  <c r="AB380" i="5"/>
  <c r="AB371" i="5"/>
  <c r="AB369" i="5"/>
  <c r="AB367" i="5"/>
  <c r="AB365" i="5"/>
  <c r="AB357" i="5"/>
  <c r="AB355" i="5"/>
  <c r="AB353" i="5"/>
  <c r="AB351" i="5"/>
  <c r="AB342" i="5"/>
  <c r="AB340" i="5"/>
  <c r="AB338" i="5"/>
  <c r="AB336" i="5"/>
  <c r="AB327" i="5"/>
  <c r="AB325" i="5"/>
  <c r="AB323" i="5"/>
  <c r="AB321" i="5"/>
  <c r="AB312" i="5"/>
  <c r="AB310" i="5"/>
  <c r="AB308" i="5"/>
  <c r="AB306" i="5"/>
  <c r="AB297" i="5"/>
  <c r="AB356" i="5"/>
  <c r="AB320" i="5"/>
  <c r="AB307" i="5"/>
  <c r="AB352" i="5"/>
  <c r="AB309" i="5"/>
  <c r="AB293" i="5"/>
  <c r="AB292" i="5"/>
  <c r="AB282" i="5"/>
  <c r="AB281" i="5"/>
  <c r="AB326" i="5"/>
  <c r="AB294" i="5"/>
  <c r="AB341" i="5"/>
  <c r="AB324" i="5"/>
  <c r="AB339" i="5"/>
  <c r="AB322" i="5"/>
  <c r="AB305" i="5"/>
  <c r="AB337" i="5"/>
  <c r="AB295" i="5"/>
  <c r="AB263" i="5"/>
  <c r="AB262" i="5"/>
  <c r="AB354" i="5"/>
  <c r="AB275" i="5"/>
  <c r="AB266" i="5"/>
  <c r="AB237" i="5"/>
  <c r="AB233" i="5"/>
  <c r="AB221" i="5"/>
  <c r="AB217" i="5"/>
  <c r="AB188" i="5"/>
  <c r="AB187" i="5"/>
  <c r="AB177" i="5"/>
  <c r="AB176" i="5"/>
  <c r="AB129" i="5"/>
  <c r="AB296" i="5"/>
  <c r="AB279" i="5"/>
  <c r="AB249" i="5"/>
  <c r="AB245" i="5"/>
  <c r="AB207" i="5"/>
  <c r="AB203" i="5"/>
  <c r="AB202" i="5"/>
  <c r="AB192" i="5"/>
  <c r="AB191" i="5"/>
  <c r="AB143" i="5"/>
  <c r="AB142" i="5"/>
  <c r="AB132" i="5"/>
  <c r="AB131" i="5"/>
  <c r="AB335" i="5"/>
  <c r="AB291" i="5"/>
  <c r="AB265" i="5"/>
  <c r="AB261" i="5"/>
  <c r="AB250" i="5"/>
  <c r="AB246" i="5"/>
  <c r="AB234" i="5"/>
  <c r="AB230" i="5"/>
  <c r="AB156" i="5"/>
  <c r="AB155" i="5"/>
  <c r="AB145" i="5"/>
  <c r="AB144" i="5"/>
  <c r="AB260" i="5"/>
  <c r="AB216" i="5"/>
  <c r="AB190" i="5"/>
  <c r="AB185" i="5"/>
  <c r="AB171" i="5"/>
  <c r="AB161" i="5"/>
  <c r="AB277" i="5"/>
  <c r="AB248" i="5"/>
  <c r="AB232" i="5"/>
  <c r="AB220" i="5"/>
  <c r="AB218" i="5"/>
  <c r="AB159" i="5"/>
  <c r="AB280" i="5"/>
  <c r="AB276" i="5"/>
  <c r="AB252" i="5"/>
  <c r="AB236" i="5"/>
  <c r="AB222" i="5"/>
  <c r="AB204" i="5"/>
  <c r="AB350" i="5"/>
  <c r="AB231" i="5"/>
  <c r="AB206" i="5"/>
  <c r="AB186" i="5"/>
  <c r="AB174" i="5"/>
  <c r="AB162" i="5"/>
  <c r="AB235" i="5"/>
  <c r="AB215" i="5"/>
  <c r="AB200" i="5"/>
  <c r="AB172" i="5"/>
  <c r="AB160" i="5"/>
  <c r="AB146" i="5"/>
  <c r="AB141" i="5"/>
  <c r="AB267" i="5"/>
  <c r="AB264" i="5"/>
  <c r="AB247" i="5"/>
  <c r="AB219" i="5"/>
  <c r="AB189" i="5"/>
  <c r="AB170" i="5"/>
  <c r="AB311" i="5"/>
  <c r="AB290" i="5"/>
  <c r="AB278" i="5"/>
  <c r="AB251" i="5"/>
  <c r="AB205" i="5"/>
  <c r="AB175" i="5"/>
  <c r="AB128" i="5"/>
  <c r="AB126" i="5"/>
  <c r="AB117" i="5"/>
  <c r="AB115" i="5"/>
  <c r="AB113" i="5"/>
  <c r="AB111" i="5"/>
  <c r="AB102" i="5"/>
  <c r="AB100" i="5"/>
  <c r="AB98" i="5"/>
  <c r="AB96" i="5"/>
  <c r="AB87" i="5"/>
  <c r="AB85" i="5"/>
  <c r="AB83" i="5"/>
  <c r="AB81" i="5"/>
  <c r="AB72" i="5"/>
  <c r="AB70" i="5"/>
  <c r="AB68" i="5"/>
  <c r="AB66" i="5"/>
  <c r="AB57" i="5"/>
  <c r="AB55" i="5"/>
  <c r="AB53" i="5"/>
  <c r="AB51" i="5"/>
  <c r="AB42" i="5"/>
  <c r="AB40" i="5"/>
  <c r="AB38" i="5"/>
  <c r="AB36" i="5"/>
  <c r="AB27" i="5"/>
  <c r="AB25" i="5"/>
  <c r="AB23" i="5"/>
  <c r="AB21" i="5"/>
  <c r="AB12" i="5"/>
  <c r="AB10" i="5"/>
  <c r="AB8" i="5"/>
  <c r="AB22" i="5"/>
  <c r="AC447" i="5"/>
  <c r="AC445" i="5"/>
  <c r="AC443" i="5"/>
  <c r="AC441" i="5"/>
  <c r="AC432" i="5"/>
  <c r="AC430" i="5"/>
  <c r="AC428" i="5"/>
  <c r="AC426" i="5"/>
  <c r="AC417" i="5"/>
  <c r="AC446" i="5"/>
  <c r="AC444" i="5"/>
  <c r="AC442" i="5"/>
  <c r="AC440" i="5"/>
  <c r="AC431" i="5"/>
  <c r="AC429" i="5"/>
  <c r="AC427" i="5"/>
  <c r="AC425" i="5"/>
  <c r="AC416" i="5"/>
  <c r="AC414" i="5"/>
  <c r="AC412" i="5"/>
  <c r="AC410" i="5"/>
  <c r="AC401" i="5"/>
  <c r="AC399" i="5"/>
  <c r="AC397" i="5"/>
  <c r="AC395" i="5"/>
  <c r="AC386" i="5"/>
  <c r="AC384" i="5"/>
  <c r="AC382" i="5"/>
  <c r="AC380" i="5"/>
  <c r="AC371" i="5"/>
  <c r="AC369" i="5"/>
  <c r="AC367" i="5"/>
  <c r="AC365" i="5"/>
  <c r="AC400" i="5"/>
  <c r="AC370" i="5"/>
  <c r="AC398" i="5"/>
  <c r="AC368" i="5"/>
  <c r="AC387" i="5"/>
  <c r="AC356" i="5"/>
  <c r="AC354" i="5"/>
  <c r="AC352" i="5"/>
  <c r="AC350" i="5"/>
  <c r="AC341" i="5"/>
  <c r="AC339" i="5"/>
  <c r="AC337" i="5"/>
  <c r="AC335" i="5"/>
  <c r="AC326" i="5"/>
  <c r="AC324" i="5"/>
  <c r="AC322" i="5"/>
  <c r="AC320" i="5"/>
  <c r="AC311" i="5"/>
  <c r="AC309" i="5"/>
  <c r="AC307" i="5"/>
  <c r="AC305" i="5"/>
  <c r="AC296" i="5"/>
  <c r="AC294" i="5"/>
  <c r="AC355" i="5"/>
  <c r="AC342" i="5"/>
  <c r="AC385" i="5"/>
  <c r="AC372" i="5"/>
  <c r="AC366" i="5"/>
  <c r="AC357" i="5"/>
  <c r="AC293" i="5"/>
  <c r="AC291" i="5"/>
  <c r="AC282" i="5"/>
  <c r="AC280" i="5"/>
  <c r="AC278" i="5"/>
  <c r="AC276" i="5"/>
  <c r="AC267" i="5"/>
  <c r="AC265" i="5"/>
  <c r="AC263" i="5"/>
  <c r="AC261" i="5"/>
  <c r="AC411" i="5"/>
  <c r="AC306" i="5"/>
  <c r="AC325" i="5"/>
  <c r="AC290" i="5"/>
  <c r="AC338" i="5"/>
  <c r="AC321" i="5"/>
  <c r="AC336" i="5"/>
  <c r="AC297" i="5"/>
  <c r="AC415" i="5"/>
  <c r="AC353" i="5"/>
  <c r="AC252" i="5"/>
  <c r="AC250" i="5"/>
  <c r="AC248" i="5"/>
  <c r="AC246" i="5"/>
  <c r="AC237" i="5"/>
  <c r="AC235" i="5"/>
  <c r="AC233" i="5"/>
  <c r="AC231" i="5"/>
  <c r="AC222" i="5"/>
  <c r="AC220" i="5"/>
  <c r="AC218" i="5"/>
  <c r="AC216" i="5"/>
  <c r="AC207" i="5"/>
  <c r="AC205" i="5"/>
  <c r="AC203" i="5"/>
  <c r="AC201" i="5"/>
  <c r="AC192" i="5"/>
  <c r="AC190" i="5"/>
  <c r="AC188" i="5"/>
  <c r="AC186" i="5"/>
  <c r="AC177" i="5"/>
  <c r="AC175" i="5"/>
  <c r="AC173" i="5"/>
  <c r="AC171" i="5"/>
  <c r="AC162" i="5"/>
  <c r="AC160" i="5"/>
  <c r="AC158" i="5"/>
  <c r="AC156" i="5"/>
  <c r="AC147" i="5"/>
  <c r="AC145" i="5"/>
  <c r="AC143" i="5"/>
  <c r="AC141" i="5"/>
  <c r="AC132" i="5"/>
  <c r="AC402" i="5"/>
  <c r="AC351" i="5"/>
  <c r="AC312" i="5"/>
  <c r="AC295" i="5"/>
  <c r="AC383" i="5"/>
  <c r="AC310" i="5"/>
  <c r="AC275" i="5"/>
  <c r="AC264" i="5"/>
  <c r="AC323" i="5"/>
  <c r="AC277" i="5"/>
  <c r="AC260" i="5"/>
  <c r="AC206" i="5"/>
  <c r="AC200" i="5"/>
  <c r="AC189" i="5"/>
  <c r="AC140" i="5"/>
  <c r="AC281" i="5"/>
  <c r="AC234" i="5"/>
  <c r="AC230" i="5"/>
  <c r="AC155" i="5"/>
  <c r="AC144" i="5"/>
  <c r="AC327" i="5"/>
  <c r="AC219" i="5"/>
  <c r="AC215" i="5"/>
  <c r="AC157" i="5"/>
  <c r="AC146" i="5"/>
  <c r="AC396" i="5"/>
  <c r="AC381" i="5"/>
  <c r="AC266" i="5"/>
  <c r="AC232" i="5"/>
  <c r="AC413" i="5"/>
  <c r="AC308" i="5"/>
  <c r="AC262" i="5"/>
  <c r="AC236" i="5"/>
  <c r="AC204" i="5"/>
  <c r="AC176" i="5"/>
  <c r="AC340" i="5"/>
  <c r="AC202" i="5"/>
  <c r="AC174" i="5"/>
  <c r="AC191" i="5"/>
  <c r="AC172" i="5"/>
  <c r="AC292" i="5"/>
  <c r="AC279" i="5"/>
  <c r="AC247" i="5"/>
  <c r="AC245" i="5"/>
  <c r="AC170" i="5"/>
  <c r="AC251" i="5"/>
  <c r="AC249" i="5"/>
  <c r="AC217" i="5"/>
  <c r="AC221" i="5"/>
  <c r="AC187" i="5"/>
  <c r="AC6" i="5"/>
  <c r="AB7" i="5"/>
  <c r="AC9" i="5"/>
  <c r="AC10" i="5"/>
  <c r="AD11" i="5"/>
  <c r="AF12" i="5"/>
  <c r="AB20" i="5"/>
  <c r="AA21" i="5"/>
  <c r="AC22" i="5"/>
  <c r="AC23" i="5"/>
  <c r="AD24" i="5"/>
  <c r="AF25" i="5"/>
  <c r="AE26" i="5"/>
  <c r="AG27" i="5"/>
  <c r="AC35" i="5"/>
  <c r="AC36" i="5"/>
  <c r="AD37" i="5"/>
  <c r="AF38" i="5"/>
  <c r="AE39" i="5"/>
  <c r="AG40" i="5"/>
  <c r="AG41" i="5"/>
  <c r="AH42" i="5"/>
  <c r="AD50" i="5"/>
  <c r="AF51" i="5"/>
  <c r="AE52" i="5"/>
  <c r="AG53" i="5"/>
  <c r="AG54" i="5"/>
  <c r="AH55" i="5"/>
  <c r="X57" i="5"/>
  <c r="AE65" i="5"/>
  <c r="AG66" i="5"/>
  <c r="AG67" i="5"/>
  <c r="AH68" i="5"/>
  <c r="X70" i="5"/>
  <c r="W71" i="5"/>
  <c r="Y72" i="5"/>
  <c r="AG80" i="5"/>
  <c r="AH81" i="5"/>
  <c r="X83" i="5"/>
  <c r="W84" i="5"/>
  <c r="Y85" i="5"/>
  <c r="Y86" i="5"/>
  <c r="Z87" i="5"/>
  <c r="X96" i="5"/>
  <c r="W97" i="5"/>
  <c r="Y98" i="5"/>
  <c r="Y99" i="5"/>
  <c r="Z100" i="5"/>
  <c r="AB101" i="5"/>
  <c r="AA102" i="5"/>
  <c r="Y111" i="5"/>
  <c r="Y112" i="5"/>
  <c r="Z113" i="5"/>
  <c r="AB114" i="5"/>
  <c r="AA115" i="5"/>
  <c r="AC116" i="5"/>
  <c r="AC117" i="5"/>
  <c r="Y125" i="5"/>
  <c r="Z126" i="5"/>
  <c r="AB127" i="5"/>
  <c r="AA128" i="5"/>
  <c r="AF140" i="5"/>
  <c r="AG143" i="5"/>
  <c r="AA146" i="5"/>
  <c r="AH156" i="5"/>
  <c r="AH160" i="5"/>
  <c r="X170" i="5"/>
  <c r="AF297" i="5"/>
  <c r="Z368" i="5"/>
  <c r="AD447" i="5"/>
  <c r="AD445" i="5"/>
  <c r="AD443" i="5"/>
  <c r="AD441" i="5"/>
  <c r="AD432" i="5"/>
  <c r="AD430" i="5"/>
  <c r="AD428" i="5"/>
  <c r="AD426" i="5"/>
  <c r="AD417" i="5"/>
  <c r="AD415" i="5"/>
  <c r="AD413" i="5"/>
  <c r="AD411" i="5"/>
  <c r="AD402" i="5"/>
  <c r="AD400" i="5"/>
  <c r="AD398" i="5"/>
  <c r="AD396" i="5"/>
  <c r="AD387" i="5"/>
  <c r="AD385" i="5"/>
  <c r="AD383" i="5"/>
  <c r="AD381" i="5"/>
  <c r="AD372" i="5"/>
  <c r="AD370" i="5"/>
  <c r="AD368" i="5"/>
  <c r="AD366" i="5"/>
  <c r="AD446" i="5"/>
  <c r="AD444" i="5"/>
  <c r="AD442" i="5"/>
  <c r="AD440" i="5"/>
  <c r="AD431" i="5"/>
  <c r="AD429" i="5"/>
  <c r="AD427" i="5"/>
  <c r="AD425" i="5"/>
  <c r="AD416" i="5"/>
  <c r="AD414" i="5"/>
  <c r="AD384" i="5"/>
  <c r="AD412" i="5"/>
  <c r="AD382" i="5"/>
  <c r="AD401" i="5"/>
  <c r="AD371" i="5"/>
  <c r="AD369" i="5"/>
  <c r="AD357" i="5"/>
  <c r="AD293" i="5"/>
  <c r="AD291" i="5"/>
  <c r="AD282" i="5"/>
  <c r="AD280" i="5"/>
  <c r="AD278" i="5"/>
  <c r="AD276" i="5"/>
  <c r="AD267" i="5"/>
  <c r="AD265" i="5"/>
  <c r="AD263" i="5"/>
  <c r="AD305" i="5"/>
  <c r="AD335" i="5"/>
  <c r="AD322" i="5"/>
  <c r="AD321" i="5"/>
  <c r="AD309" i="5"/>
  <c r="AD308" i="5"/>
  <c r="AD296" i="5"/>
  <c r="AD395" i="5"/>
  <c r="AD350" i="5"/>
  <c r="AD340" i="5"/>
  <c r="AD323" i="5"/>
  <c r="AD311" i="5"/>
  <c r="AD306" i="5"/>
  <c r="AD292" i="5"/>
  <c r="AD355" i="5"/>
  <c r="AD336" i="5"/>
  <c r="AD326" i="5"/>
  <c r="AD297" i="5"/>
  <c r="AD294" i="5"/>
  <c r="AD380" i="5"/>
  <c r="AD367" i="5"/>
  <c r="AD353" i="5"/>
  <c r="AD341" i="5"/>
  <c r="AD324" i="5"/>
  <c r="AD307" i="5"/>
  <c r="AD252" i="5"/>
  <c r="AD250" i="5"/>
  <c r="AD248" i="5"/>
  <c r="AD246" i="5"/>
  <c r="AD237" i="5"/>
  <c r="AD235" i="5"/>
  <c r="AD233" i="5"/>
  <c r="AD231" i="5"/>
  <c r="AD222" i="5"/>
  <c r="AD220" i="5"/>
  <c r="AD218" i="5"/>
  <c r="AD216" i="5"/>
  <c r="AD207" i="5"/>
  <c r="AD205" i="5"/>
  <c r="AD203" i="5"/>
  <c r="AD201" i="5"/>
  <c r="AD192" i="5"/>
  <c r="AD190" i="5"/>
  <c r="AD188" i="5"/>
  <c r="AD186" i="5"/>
  <c r="AD177" i="5"/>
  <c r="AD175" i="5"/>
  <c r="AD173" i="5"/>
  <c r="AD171" i="5"/>
  <c r="AD162" i="5"/>
  <c r="AD160" i="5"/>
  <c r="AD158" i="5"/>
  <c r="AD156" i="5"/>
  <c r="AD147" i="5"/>
  <c r="AD145" i="5"/>
  <c r="AD143" i="5"/>
  <c r="AD141" i="5"/>
  <c r="AD132" i="5"/>
  <c r="AD410" i="5"/>
  <c r="AD397" i="5"/>
  <c r="AD351" i="5"/>
  <c r="AD339" i="5"/>
  <c r="AD312" i="5"/>
  <c r="AD295" i="5"/>
  <c r="AD262" i="5"/>
  <c r="AD356" i="5"/>
  <c r="AD337" i="5"/>
  <c r="AD310" i="5"/>
  <c r="AD365" i="5"/>
  <c r="AD354" i="5"/>
  <c r="AD327" i="5"/>
  <c r="AD320" i="5"/>
  <c r="AD277" i="5"/>
  <c r="AD266" i="5"/>
  <c r="AD261" i="5"/>
  <c r="AD338" i="5"/>
  <c r="AD279" i="5"/>
  <c r="AD249" i="5"/>
  <c r="AD245" i="5"/>
  <c r="AD202" i="5"/>
  <c r="AD191" i="5"/>
  <c r="AD142" i="5"/>
  <c r="AD131" i="5"/>
  <c r="AD352" i="5"/>
  <c r="AD219" i="5"/>
  <c r="AD215" i="5"/>
  <c r="AD157" i="5"/>
  <c r="AD146" i="5"/>
  <c r="AD342" i="5"/>
  <c r="AD204" i="5"/>
  <c r="AD170" i="5"/>
  <c r="AD159" i="5"/>
  <c r="AD236" i="5"/>
  <c r="AD234" i="5"/>
  <c r="AD176" i="5"/>
  <c r="AD174" i="5"/>
  <c r="AD206" i="5"/>
  <c r="AD172" i="5"/>
  <c r="AD247" i="5"/>
  <c r="AD200" i="5"/>
  <c r="AD155" i="5"/>
  <c r="AD325" i="5"/>
  <c r="AD264" i="5"/>
  <c r="AD251" i="5"/>
  <c r="AD217" i="5"/>
  <c r="AD189" i="5"/>
  <c r="AD128" i="5"/>
  <c r="AD126" i="5"/>
  <c r="AD117" i="5"/>
  <c r="AD115" i="5"/>
  <c r="AD113" i="5"/>
  <c r="AD111" i="5"/>
  <c r="AD102" i="5"/>
  <c r="AD100" i="5"/>
  <c r="AD98" i="5"/>
  <c r="AD96" i="5"/>
  <c r="AD87" i="5"/>
  <c r="AD85" i="5"/>
  <c r="AD83" i="5"/>
  <c r="AD81" i="5"/>
  <c r="AD72" i="5"/>
  <c r="AD70" i="5"/>
  <c r="AD68" i="5"/>
  <c r="AD66" i="5"/>
  <c r="AD57" i="5"/>
  <c r="AD55" i="5"/>
  <c r="AD53" i="5"/>
  <c r="AD51" i="5"/>
  <c r="AD42" i="5"/>
  <c r="AD40" i="5"/>
  <c r="AD38" i="5"/>
  <c r="AD36" i="5"/>
  <c r="AD27" i="5"/>
  <c r="AD25" i="5"/>
  <c r="AD23" i="5"/>
  <c r="AD21" i="5"/>
  <c r="AD12" i="5"/>
  <c r="AD10" i="5"/>
  <c r="AD8" i="5"/>
  <c r="AD290" i="5"/>
  <c r="AD275" i="5"/>
  <c r="AD221" i="5"/>
  <c r="AD187" i="5"/>
  <c r="AD386" i="5"/>
  <c r="AD185" i="5"/>
  <c r="AD161" i="5"/>
  <c r="AD130" i="5"/>
  <c r="Z5" i="5"/>
  <c r="AH5" i="5"/>
  <c r="AD6" i="5"/>
  <c r="AD9" i="5"/>
  <c r="AD22" i="5"/>
  <c r="AH27" i="5"/>
  <c r="AD35" i="5"/>
  <c r="AH40" i="5"/>
  <c r="AH53" i="5"/>
  <c r="AH66" i="5"/>
  <c r="Z72" i="5"/>
  <c r="Z85" i="5"/>
  <c r="AB86" i="5"/>
  <c r="Z98" i="5"/>
  <c r="AB99" i="5"/>
  <c r="Z111" i="5"/>
  <c r="AB112" i="5"/>
  <c r="AD116" i="5"/>
  <c r="AB125" i="5"/>
  <c r="AH143" i="5"/>
  <c r="AB157" i="5"/>
  <c r="AB116" i="5"/>
  <c r="W446" i="5"/>
  <c r="W444" i="5"/>
  <c r="W442" i="5"/>
  <c r="W440" i="5"/>
  <c r="W431" i="5"/>
  <c r="W429" i="5"/>
  <c r="W427" i="5"/>
  <c r="W425" i="5"/>
  <c r="W416" i="5"/>
  <c r="W414" i="5"/>
  <c r="W412" i="5"/>
  <c r="W410" i="5"/>
  <c r="W401" i="5"/>
  <c r="W399" i="5"/>
  <c r="W397" i="5"/>
  <c r="W395" i="5"/>
  <c r="W386" i="5"/>
  <c r="W384" i="5"/>
  <c r="W382" i="5"/>
  <c r="W380" i="5"/>
  <c r="W371" i="5"/>
  <c r="W369" i="5"/>
  <c r="W367" i="5"/>
  <c r="W365" i="5"/>
  <c r="W441" i="5"/>
  <c r="W432" i="5"/>
  <c r="W411" i="5"/>
  <c r="W381" i="5"/>
  <c r="W426" i="5"/>
  <c r="W417" i="5"/>
  <c r="W402" i="5"/>
  <c r="W372" i="5"/>
  <c r="W356" i="5"/>
  <c r="W354" i="5"/>
  <c r="W352" i="5"/>
  <c r="W350" i="5"/>
  <c r="W341" i="5"/>
  <c r="W339" i="5"/>
  <c r="W337" i="5"/>
  <c r="W335" i="5"/>
  <c r="W326" i="5"/>
  <c r="W324" i="5"/>
  <c r="W322" i="5"/>
  <c r="W320" i="5"/>
  <c r="W311" i="5"/>
  <c r="W309" i="5"/>
  <c r="W307" i="5"/>
  <c r="W305" i="5"/>
  <c r="W296" i="5"/>
  <c r="W430" i="5"/>
  <c r="W398" i="5"/>
  <c r="W368" i="5"/>
  <c r="W445" i="5"/>
  <c r="W396" i="5"/>
  <c r="W336" i="5"/>
  <c r="W323" i="5"/>
  <c r="W310" i="5"/>
  <c r="W297" i="5"/>
  <c r="W415" i="5"/>
  <c r="W383" i="5"/>
  <c r="W351" i="5"/>
  <c r="W338" i="5"/>
  <c r="W325" i="5"/>
  <c r="W312" i="5"/>
  <c r="W295" i="5"/>
  <c r="W385" i="5"/>
  <c r="W355" i="5"/>
  <c r="W342" i="5"/>
  <c r="W294" i="5"/>
  <c r="W292" i="5"/>
  <c r="W290" i="5"/>
  <c r="W281" i="5"/>
  <c r="W279" i="5"/>
  <c r="W277" i="5"/>
  <c r="W275" i="5"/>
  <c r="W266" i="5"/>
  <c r="W264" i="5"/>
  <c r="W262" i="5"/>
  <c r="W400" i="5"/>
  <c r="W327" i="5"/>
  <c r="W447" i="5"/>
  <c r="W357" i="5"/>
  <c r="W340" i="5"/>
  <c r="W308" i="5"/>
  <c r="W263" i="5"/>
  <c r="W252" i="5"/>
  <c r="W250" i="5"/>
  <c r="W248" i="5"/>
  <c r="W246" i="5"/>
  <c r="W237" i="5"/>
  <c r="W235" i="5"/>
  <c r="W233" i="5"/>
  <c r="W231" i="5"/>
  <c r="W222" i="5"/>
  <c r="W220" i="5"/>
  <c r="W218" i="5"/>
  <c r="W216" i="5"/>
  <c r="W207" i="5"/>
  <c r="W205" i="5"/>
  <c r="W443" i="5"/>
  <c r="W306" i="5"/>
  <c r="W276" i="5"/>
  <c r="W265" i="5"/>
  <c r="W261" i="5"/>
  <c r="W428" i="5"/>
  <c r="W278" i="5"/>
  <c r="W267" i="5"/>
  <c r="W366" i="5"/>
  <c r="W353" i="5"/>
  <c r="W321" i="5"/>
  <c r="W291" i="5"/>
  <c r="W293" i="5"/>
  <c r="W282" i="5"/>
  <c r="W260" i="5"/>
  <c r="W251" i="5"/>
  <c r="W249" i="5"/>
  <c r="W247" i="5"/>
  <c r="W245" i="5"/>
  <c r="W236" i="5"/>
  <c r="W234" i="5"/>
  <c r="W232" i="5"/>
  <c r="W230" i="5"/>
  <c r="W221" i="5"/>
  <c r="W219" i="5"/>
  <c r="W217" i="5"/>
  <c r="W215" i="5"/>
  <c r="W206" i="5"/>
  <c r="W204" i="5"/>
  <c r="W202" i="5"/>
  <c r="W200" i="5"/>
  <c r="W191" i="5"/>
  <c r="W189" i="5"/>
  <c r="W187" i="5"/>
  <c r="W185" i="5"/>
  <c r="W176" i="5"/>
  <c r="W174" i="5"/>
  <c r="W172" i="5"/>
  <c r="W170" i="5"/>
  <c r="W161" i="5"/>
  <c r="W159" i="5"/>
  <c r="W157" i="5"/>
  <c r="W155" i="5"/>
  <c r="W146" i="5"/>
  <c r="W144" i="5"/>
  <c r="W142" i="5"/>
  <c r="W140" i="5"/>
  <c r="W131" i="5"/>
  <c r="W413" i="5"/>
  <c r="W158" i="5"/>
  <c r="W147" i="5"/>
  <c r="W173" i="5"/>
  <c r="W162" i="5"/>
  <c r="W186" i="5"/>
  <c r="W175" i="5"/>
  <c r="W203" i="5"/>
  <c r="W201" i="5"/>
  <c r="W192" i="5"/>
  <c r="W190" i="5"/>
  <c r="W280" i="5"/>
  <c r="W188" i="5"/>
  <c r="W171" i="5"/>
  <c r="W128" i="5"/>
  <c r="W126" i="5"/>
  <c r="W117" i="5"/>
  <c r="W115" i="5"/>
  <c r="W113" i="5"/>
  <c r="W111" i="5"/>
  <c r="W102" i="5"/>
  <c r="W100" i="5"/>
  <c r="W98" i="5"/>
  <c r="W96" i="5"/>
  <c r="W87" i="5"/>
  <c r="W85" i="5"/>
  <c r="W83" i="5"/>
  <c r="W81" i="5"/>
  <c r="W72" i="5"/>
  <c r="W70" i="5"/>
  <c r="W68" i="5"/>
  <c r="W66" i="5"/>
  <c r="W57" i="5"/>
  <c r="W55" i="5"/>
  <c r="W53" i="5"/>
  <c r="W51" i="5"/>
  <c r="W42" i="5"/>
  <c r="W40" i="5"/>
  <c r="W38" i="5"/>
  <c r="W36" i="5"/>
  <c r="W27" i="5"/>
  <c r="W25" i="5"/>
  <c r="W23" i="5"/>
  <c r="W21" i="5"/>
  <c r="W12" i="5"/>
  <c r="W10" i="5"/>
  <c r="W8" i="5"/>
  <c r="W145" i="5"/>
  <c r="W130" i="5"/>
  <c r="W387" i="5"/>
  <c r="W370" i="5"/>
  <c r="W177" i="5"/>
  <c r="W141" i="5"/>
  <c r="W132" i="5"/>
  <c r="AE446" i="5"/>
  <c r="AE444" i="5"/>
  <c r="AE442" i="5"/>
  <c r="AE440" i="5"/>
  <c r="AE431" i="5"/>
  <c r="AE429" i="5"/>
  <c r="AE427" i="5"/>
  <c r="AE425" i="5"/>
  <c r="AE416" i="5"/>
  <c r="AE414" i="5"/>
  <c r="AE412" i="5"/>
  <c r="AE410" i="5"/>
  <c r="AE401" i="5"/>
  <c r="AE399" i="5"/>
  <c r="AE397" i="5"/>
  <c r="AE395" i="5"/>
  <c r="AE386" i="5"/>
  <c r="AE384" i="5"/>
  <c r="AE382" i="5"/>
  <c r="AE380" i="5"/>
  <c r="AE371" i="5"/>
  <c r="AE369" i="5"/>
  <c r="AE367" i="5"/>
  <c r="AE365" i="5"/>
  <c r="AE426" i="5"/>
  <c r="AE417" i="5"/>
  <c r="AE398" i="5"/>
  <c r="AE368" i="5"/>
  <c r="AE445" i="5"/>
  <c r="AE396" i="5"/>
  <c r="AE366" i="5"/>
  <c r="AE356" i="5"/>
  <c r="AE354" i="5"/>
  <c r="AE352" i="5"/>
  <c r="AE350" i="5"/>
  <c r="AE341" i="5"/>
  <c r="AE339" i="5"/>
  <c r="AE337" i="5"/>
  <c r="AE335" i="5"/>
  <c r="AE326" i="5"/>
  <c r="AE324" i="5"/>
  <c r="AE322" i="5"/>
  <c r="AE320" i="5"/>
  <c r="AE311" i="5"/>
  <c r="AE309" i="5"/>
  <c r="AE307" i="5"/>
  <c r="AE305" i="5"/>
  <c r="AE296" i="5"/>
  <c r="AE294" i="5"/>
  <c r="AE415" i="5"/>
  <c r="AE385" i="5"/>
  <c r="AE372" i="5"/>
  <c r="AE443" i="5"/>
  <c r="AE306" i="5"/>
  <c r="AE430" i="5"/>
  <c r="AE387" i="5"/>
  <c r="AE336" i="5"/>
  <c r="AE323" i="5"/>
  <c r="AE310" i="5"/>
  <c r="AE297" i="5"/>
  <c r="AE295" i="5"/>
  <c r="AE292" i="5"/>
  <c r="AE290" i="5"/>
  <c r="AE281" i="5"/>
  <c r="AE279" i="5"/>
  <c r="AE277" i="5"/>
  <c r="AE275" i="5"/>
  <c r="AE266" i="5"/>
  <c r="AE264" i="5"/>
  <c r="AE262" i="5"/>
  <c r="AE381" i="5"/>
  <c r="AE357" i="5"/>
  <c r="AE338" i="5"/>
  <c r="AE291" i="5"/>
  <c r="AE411" i="5"/>
  <c r="AE353" i="5"/>
  <c r="AE252" i="5"/>
  <c r="AE250" i="5"/>
  <c r="AE248" i="5"/>
  <c r="AE246" i="5"/>
  <c r="AE237" i="5"/>
  <c r="AE235" i="5"/>
  <c r="AE233" i="5"/>
  <c r="AE231" i="5"/>
  <c r="AE222" i="5"/>
  <c r="AE220" i="5"/>
  <c r="AE218" i="5"/>
  <c r="AE216" i="5"/>
  <c r="AE207" i="5"/>
  <c r="AE205" i="5"/>
  <c r="AE203" i="5"/>
  <c r="AE428" i="5"/>
  <c r="AE351" i="5"/>
  <c r="AE312" i="5"/>
  <c r="AE441" i="5"/>
  <c r="AE402" i="5"/>
  <c r="AE383" i="5"/>
  <c r="AE327" i="5"/>
  <c r="AE413" i="5"/>
  <c r="AE370" i="5"/>
  <c r="AE342" i="5"/>
  <c r="AE325" i="5"/>
  <c r="AE308" i="5"/>
  <c r="AE276" i="5"/>
  <c r="AE265" i="5"/>
  <c r="AE260" i="5"/>
  <c r="AE251" i="5"/>
  <c r="AE249" i="5"/>
  <c r="AE247" i="5"/>
  <c r="AE245" i="5"/>
  <c r="AE236" i="5"/>
  <c r="AE234" i="5"/>
  <c r="AE232" i="5"/>
  <c r="AE230" i="5"/>
  <c r="AE221" i="5"/>
  <c r="AE219" i="5"/>
  <c r="AE217" i="5"/>
  <c r="AE215" i="5"/>
  <c r="AE206" i="5"/>
  <c r="AE204" i="5"/>
  <c r="AE202" i="5"/>
  <c r="AE200" i="5"/>
  <c r="AE191" i="5"/>
  <c r="AE189" i="5"/>
  <c r="AE187" i="5"/>
  <c r="AE185" i="5"/>
  <c r="AE176" i="5"/>
  <c r="AE174" i="5"/>
  <c r="AE172" i="5"/>
  <c r="AE170" i="5"/>
  <c r="AE161" i="5"/>
  <c r="AE159" i="5"/>
  <c r="AE157" i="5"/>
  <c r="AE155" i="5"/>
  <c r="AE146" i="5"/>
  <c r="AE144" i="5"/>
  <c r="AE142" i="5"/>
  <c r="AE140" i="5"/>
  <c r="AE131" i="5"/>
  <c r="AE201" i="5"/>
  <c r="AE190" i="5"/>
  <c r="AE141" i="5"/>
  <c r="AE432" i="5"/>
  <c r="AE321" i="5"/>
  <c r="AE263" i="5"/>
  <c r="AE261" i="5"/>
  <c r="AE156" i="5"/>
  <c r="AE145" i="5"/>
  <c r="AE267" i="5"/>
  <c r="AE158" i="5"/>
  <c r="AE147" i="5"/>
  <c r="AE447" i="5"/>
  <c r="AE355" i="5"/>
  <c r="AE340" i="5"/>
  <c r="AE280" i="5"/>
  <c r="AE188" i="5"/>
  <c r="AE186" i="5"/>
  <c r="AE293" i="5"/>
  <c r="AE160" i="5"/>
  <c r="AE132" i="5"/>
  <c r="AE128" i="5"/>
  <c r="AE126" i="5"/>
  <c r="AE117" i="5"/>
  <c r="AE115" i="5"/>
  <c r="AE113" i="5"/>
  <c r="AE111" i="5"/>
  <c r="AE102" i="5"/>
  <c r="AE100" i="5"/>
  <c r="AE98" i="5"/>
  <c r="AE96" i="5"/>
  <c r="AE87" i="5"/>
  <c r="AE85" i="5"/>
  <c r="AE83" i="5"/>
  <c r="AE81" i="5"/>
  <c r="AE72" i="5"/>
  <c r="AE70" i="5"/>
  <c r="AE68" i="5"/>
  <c r="AE66" i="5"/>
  <c r="AE57" i="5"/>
  <c r="AE55" i="5"/>
  <c r="AE53" i="5"/>
  <c r="AE51" i="5"/>
  <c r="AE42" i="5"/>
  <c r="AE40" i="5"/>
  <c r="AE38" i="5"/>
  <c r="AE36" i="5"/>
  <c r="AE27" i="5"/>
  <c r="AE25" i="5"/>
  <c r="AE23" i="5"/>
  <c r="AE21" i="5"/>
  <c r="AE12" i="5"/>
  <c r="AE10" i="5"/>
  <c r="AE8" i="5"/>
  <c r="AE177" i="5"/>
  <c r="AE282" i="5"/>
  <c r="AE278" i="5"/>
  <c r="AE175" i="5"/>
  <c r="AE400" i="5"/>
  <c r="AE192" i="5"/>
  <c r="AE173" i="5"/>
  <c r="AA5" i="5"/>
  <c r="W6" i="5"/>
  <c r="AE6" i="5"/>
  <c r="AD7" i="5"/>
  <c r="AF8" i="5"/>
  <c r="AE9" i="5"/>
  <c r="AG10" i="5"/>
  <c r="AG11" i="5"/>
  <c r="AH12" i="5"/>
  <c r="AD20" i="5"/>
  <c r="AF21" i="5"/>
  <c r="AE22" i="5"/>
  <c r="AG23" i="5"/>
  <c r="AG24" i="5"/>
  <c r="AH25" i="5"/>
  <c r="X27" i="5"/>
  <c r="AE35" i="5"/>
  <c r="AG36" i="5"/>
  <c r="AG37" i="5"/>
  <c r="AH38" i="5"/>
  <c r="X40" i="5"/>
  <c r="W41" i="5"/>
  <c r="Y42" i="5"/>
  <c r="AG50" i="5"/>
  <c r="AH51" i="5"/>
  <c r="X53" i="5"/>
  <c r="W54" i="5"/>
  <c r="Y55" i="5"/>
  <c r="Y56" i="5"/>
  <c r="Z57" i="5"/>
  <c r="X66" i="5"/>
  <c r="W67" i="5"/>
  <c r="Y68" i="5"/>
  <c r="Y69" i="5"/>
  <c r="Z70" i="5"/>
  <c r="AB71" i="5"/>
  <c r="AA72" i="5"/>
  <c r="W80" i="5"/>
  <c r="Y81" i="5"/>
  <c r="Y82" i="5"/>
  <c r="Z83" i="5"/>
  <c r="AB84" i="5"/>
  <c r="AA85" i="5"/>
  <c r="AC86" i="5"/>
  <c r="AC87" i="5"/>
  <c r="Y95" i="5"/>
  <c r="Z96" i="5"/>
  <c r="AB97" i="5"/>
  <c r="AA98" i="5"/>
  <c r="AC99" i="5"/>
  <c r="AC100" i="5"/>
  <c r="AD101" i="5"/>
  <c r="AF102" i="5"/>
  <c r="AB110" i="5"/>
  <c r="AA111" i="5"/>
  <c r="AC112" i="5"/>
  <c r="AC113" i="5"/>
  <c r="AD114" i="5"/>
  <c r="AF115" i="5"/>
  <c r="AE116" i="5"/>
  <c r="AG117" i="5"/>
  <c r="AC125" i="5"/>
  <c r="AC126" i="5"/>
  <c r="AD127" i="5"/>
  <c r="AF128" i="5"/>
  <c r="Z131" i="5"/>
  <c r="AG141" i="5"/>
  <c r="X144" i="5"/>
  <c r="Y147" i="5"/>
  <c r="AE162" i="5"/>
  <c r="AB173" i="5"/>
  <c r="AC185" i="5"/>
  <c r="Z278" i="5"/>
  <c r="Z322" i="5"/>
  <c r="AD399" i="5"/>
  <c r="X446" i="5"/>
  <c r="X444" i="5"/>
  <c r="X442" i="5"/>
  <c r="X440" i="5"/>
  <c r="X431" i="5"/>
  <c r="X429" i="5"/>
  <c r="X427" i="5"/>
  <c r="X425" i="5"/>
  <c r="X416" i="5"/>
  <c r="X414" i="5"/>
  <c r="X412" i="5"/>
  <c r="X410" i="5"/>
  <c r="X401" i="5"/>
  <c r="X399" i="5"/>
  <c r="X397" i="5"/>
  <c r="X395" i="5"/>
  <c r="X386" i="5"/>
  <c r="X384" i="5"/>
  <c r="X382" i="5"/>
  <c r="X380" i="5"/>
  <c r="X371" i="5"/>
  <c r="X369" i="5"/>
  <c r="X367" i="5"/>
  <c r="X365" i="5"/>
  <c r="X447" i="5"/>
  <c r="X445" i="5"/>
  <c r="X443" i="5"/>
  <c r="X441" i="5"/>
  <c r="X432" i="5"/>
  <c r="X430" i="5"/>
  <c r="X428" i="5"/>
  <c r="X426" i="5"/>
  <c r="X417" i="5"/>
  <c r="X415" i="5"/>
  <c r="X413" i="5"/>
  <c r="X411" i="5"/>
  <c r="X402" i="5"/>
  <c r="X400" i="5"/>
  <c r="X398" i="5"/>
  <c r="X396" i="5"/>
  <c r="X387" i="5"/>
  <c r="X385" i="5"/>
  <c r="X383" i="5"/>
  <c r="X381" i="5"/>
  <c r="X372" i="5"/>
  <c r="X370" i="5"/>
  <c r="X368" i="5"/>
  <c r="X366" i="5"/>
  <c r="X356" i="5"/>
  <c r="X354" i="5"/>
  <c r="X352" i="5"/>
  <c r="X350" i="5"/>
  <c r="X341" i="5"/>
  <c r="X339" i="5"/>
  <c r="X337" i="5"/>
  <c r="X335" i="5"/>
  <c r="X326" i="5"/>
  <c r="X324" i="5"/>
  <c r="X322" i="5"/>
  <c r="X320" i="5"/>
  <c r="X311" i="5"/>
  <c r="X309" i="5"/>
  <c r="X307" i="5"/>
  <c r="X305" i="5"/>
  <c r="X351" i="5"/>
  <c r="X338" i="5"/>
  <c r="X325" i="5"/>
  <c r="X312" i="5"/>
  <c r="X296" i="5"/>
  <c r="X295" i="5"/>
  <c r="X353" i="5"/>
  <c r="X340" i="5"/>
  <c r="X327" i="5"/>
  <c r="X357" i="5"/>
  <c r="X342" i="5"/>
  <c r="X310" i="5"/>
  <c r="X306" i="5"/>
  <c r="X277" i="5"/>
  <c r="X276" i="5"/>
  <c r="X266" i="5"/>
  <c r="X265" i="5"/>
  <c r="X261" i="5"/>
  <c r="X355" i="5"/>
  <c r="X323" i="5"/>
  <c r="X290" i="5"/>
  <c r="X279" i="5"/>
  <c r="X278" i="5"/>
  <c r="X267" i="5"/>
  <c r="X321" i="5"/>
  <c r="X292" i="5"/>
  <c r="X291" i="5"/>
  <c r="X281" i="5"/>
  <c r="X280" i="5"/>
  <c r="X336" i="5"/>
  <c r="X297" i="5"/>
  <c r="X294" i="5"/>
  <c r="X293" i="5"/>
  <c r="X308" i="5"/>
  <c r="X236" i="5"/>
  <c r="X232" i="5"/>
  <c r="X220" i="5"/>
  <c r="X216" i="5"/>
  <c r="X172" i="5"/>
  <c r="X171" i="5"/>
  <c r="X161" i="5"/>
  <c r="X160" i="5"/>
  <c r="X130" i="5"/>
  <c r="X275" i="5"/>
  <c r="X260" i="5"/>
  <c r="X252" i="5"/>
  <c r="X248" i="5"/>
  <c r="X206" i="5"/>
  <c r="X187" i="5"/>
  <c r="X186" i="5"/>
  <c r="X176" i="5"/>
  <c r="X175" i="5"/>
  <c r="X249" i="5"/>
  <c r="X245" i="5"/>
  <c r="X237" i="5"/>
  <c r="X233" i="5"/>
  <c r="X200" i="5"/>
  <c r="X189" i="5"/>
  <c r="X188" i="5"/>
  <c r="X177" i="5"/>
  <c r="X140" i="5"/>
  <c r="X263" i="5"/>
  <c r="X230" i="5"/>
  <c r="X207" i="5"/>
  <c r="X205" i="5"/>
  <c r="X201" i="5"/>
  <c r="X192" i="5"/>
  <c r="X234" i="5"/>
  <c r="X190" i="5"/>
  <c r="X185" i="5"/>
  <c r="X173" i="5"/>
  <c r="X246" i="5"/>
  <c r="X218" i="5"/>
  <c r="X262" i="5"/>
  <c r="X250" i="5"/>
  <c r="X222" i="5"/>
  <c r="X204" i="5"/>
  <c r="X202" i="5"/>
  <c r="X159" i="5"/>
  <c r="X145" i="5"/>
  <c r="X191" i="5"/>
  <c r="X174" i="5"/>
  <c r="X157" i="5"/>
  <c r="X143" i="5"/>
  <c r="X215" i="5"/>
  <c r="X162" i="5"/>
  <c r="X282" i="5"/>
  <c r="X264" i="5"/>
  <c r="X247" i="5"/>
  <c r="X231" i="5"/>
  <c r="X219" i="5"/>
  <c r="X217" i="5"/>
  <c r="X146" i="5"/>
  <c r="X129" i="5"/>
  <c r="X127" i="5"/>
  <c r="X125" i="5"/>
  <c r="X116" i="5"/>
  <c r="X114" i="5"/>
  <c r="X112" i="5"/>
  <c r="X110" i="5"/>
  <c r="X101" i="5"/>
  <c r="X99" i="5"/>
  <c r="X97" i="5"/>
  <c r="X95" i="5"/>
  <c r="X86" i="5"/>
  <c r="X84" i="5"/>
  <c r="X82" i="5"/>
  <c r="X80" i="5"/>
  <c r="X71" i="5"/>
  <c r="X69" i="5"/>
  <c r="X67" i="5"/>
  <c r="X65" i="5"/>
  <c r="X56" i="5"/>
  <c r="X54" i="5"/>
  <c r="X52" i="5"/>
  <c r="X50" i="5"/>
  <c r="X41" i="5"/>
  <c r="X39" i="5"/>
  <c r="X37" i="5"/>
  <c r="X35" i="5"/>
  <c r="X26" i="5"/>
  <c r="X24" i="5"/>
  <c r="X22" i="5"/>
  <c r="X20" i="5"/>
  <c r="X11" i="5"/>
  <c r="X9" i="5"/>
  <c r="X7" i="5"/>
  <c r="AF446" i="5"/>
  <c r="AF444" i="5"/>
  <c r="AF442" i="5"/>
  <c r="AF440" i="5"/>
  <c r="AF431" i="5"/>
  <c r="AF429" i="5"/>
  <c r="AF427" i="5"/>
  <c r="AF425" i="5"/>
  <c r="AF416" i="5"/>
  <c r="AF414" i="5"/>
  <c r="AF412" i="5"/>
  <c r="AF410" i="5"/>
  <c r="AF401" i="5"/>
  <c r="AF399" i="5"/>
  <c r="AF397" i="5"/>
  <c r="AF395" i="5"/>
  <c r="AF386" i="5"/>
  <c r="AF384" i="5"/>
  <c r="AF382" i="5"/>
  <c r="AF380" i="5"/>
  <c r="AF371" i="5"/>
  <c r="AF369" i="5"/>
  <c r="AF367" i="5"/>
  <c r="AF365" i="5"/>
  <c r="AF447" i="5"/>
  <c r="AF445" i="5"/>
  <c r="AF443" i="5"/>
  <c r="AF441" i="5"/>
  <c r="AF432" i="5"/>
  <c r="AF430" i="5"/>
  <c r="AF428" i="5"/>
  <c r="AF426" i="5"/>
  <c r="AF417" i="5"/>
  <c r="AF415" i="5"/>
  <c r="AF413" i="5"/>
  <c r="AF411" i="5"/>
  <c r="AF402" i="5"/>
  <c r="AF400" i="5"/>
  <c r="AF398" i="5"/>
  <c r="AF396" i="5"/>
  <c r="AF387" i="5"/>
  <c r="AF385" i="5"/>
  <c r="AF383" i="5"/>
  <c r="AF381" i="5"/>
  <c r="AF372" i="5"/>
  <c r="AF370" i="5"/>
  <c r="AF368" i="5"/>
  <c r="AF366" i="5"/>
  <c r="AF357" i="5"/>
  <c r="AF356" i="5"/>
  <c r="AF354" i="5"/>
  <c r="AF352" i="5"/>
  <c r="AF350" i="5"/>
  <c r="AF341" i="5"/>
  <c r="AF339" i="5"/>
  <c r="AF337" i="5"/>
  <c r="AF335" i="5"/>
  <c r="AF326" i="5"/>
  <c r="AF324" i="5"/>
  <c r="AF322" i="5"/>
  <c r="AF320" i="5"/>
  <c r="AF311" i="5"/>
  <c r="AF309" i="5"/>
  <c r="AF307" i="5"/>
  <c r="AF305" i="5"/>
  <c r="AF296" i="5"/>
  <c r="AF306" i="5"/>
  <c r="AF321" i="5"/>
  <c r="AF308" i="5"/>
  <c r="AF351" i="5"/>
  <c r="AF338" i="5"/>
  <c r="AF325" i="5"/>
  <c r="AF312" i="5"/>
  <c r="AF355" i="5"/>
  <c r="AF293" i="5"/>
  <c r="AF295" i="5"/>
  <c r="AF262" i="5"/>
  <c r="AF327" i="5"/>
  <c r="AF310" i="5"/>
  <c r="AF275" i="5"/>
  <c r="AF264" i="5"/>
  <c r="AF263" i="5"/>
  <c r="AF261" i="5"/>
  <c r="AF342" i="5"/>
  <c r="AF340" i="5"/>
  <c r="AF290" i="5"/>
  <c r="AF279" i="5"/>
  <c r="AF278" i="5"/>
  <c r="AF267" i="5"/>
  <c r="AF292" i="5"/>
  <c r="AF281" i="5"/>
  <c r="AF234" i="5"/>
  <c r="AF230" i="5"/>
  <c r="AF222" i="5"/>
  <c r="AF218" i="5"/>
  <c r="AF192" i="5"/>
  <c r="AF155" i="5"/>
  <c r="AF144" i="5"/>
  <c r="AF143" i="5"/>
  <c r="AF132" i="5"/>
  <c r="AF130" i="5"/>
  <c r="AF336" i="5"/>
  <c r="AF291" i="5"/>
  <c r="AF265" i="5"/>
  <c r="AF250" i="5"/>
  <c r="AF246" i="5"/>
  <c r="AF204" i="5"/>
  <c r="AF170" i="5"/>
  <c r="AF159" i="5"/>
  <c r="AF158" i="5"/>
  <c r="AF147" i="5"/>
  <c r="AF276" i="5"/>
  <c r="AF251" i="5"/>
  <c r="AF247" i="5"/>
  <c r="AF235" i="5"/>
  <c r="AF231" i="5"/>
  <c r="AF172" i="5"/>
  <c r="AF171" i="5"/>
  <c r="AF161" i="5"/>
  <c r="AF160" i="5"/>
  <c r="AF280" i="5"/>
  <c r="AF277" i="5"/>
  <c r="AF248" i="5"/>
  <c r="AF220" i="5"/>
  <c r="AF188" i="5"/>
  <c r="AF174" i="5"/>
  <c r="AF353" i="5"/>
  <c r="AF294" i="5"/>
  <c r="AF252" i="5"/>
  <c r="AF206" i="5"/>
  <c r="AF202" i="5"/>
  <c r="AF186" i="5"/>
  <c r="AF162" i="5"/>
  <c r="AF157" i="5"/>
  <c r="AF200" i="5"/>
  <c r="AF191" i="5"/>
  <c r="AF245" i="5"/>
  <c r="AF217" i="5"/>
  <c r="AF215" i="5"/>
  <c r="AF189" i="5"/>
  <c r="AF177" i="5"/>
  <c r="AF146" i="5"/>
  <c r="AF141" i="5"/>
  <c r="AF282" i="5"/>
  <c r="AF249" i="5"/>
  <c r="AF233" i="5"/>
  <c r="AF221" i="5"/>
  <c r="AF219" i="5"/>
  <c r="AF187" i="5"/>
  <c r="AF175" i="5"/>
  <c r="AF237" i="5"/>
  <c r="AF205" i="5"/>
  <c r="AF203" i="5"/>
  <c r="AF185" i="5"/>
  <c r="AF173" i="5"/>
  <c r="AF323" i="5"/>
  <c r="AF260" i="5"/>
  <c r="AF232" i="5"/>
  <c r="AF207" i="5"/>
  <c r="AF201" i="5"/>
  <c r="AF156" i="5"/>
  <c r="AF142" i="5"/>
  <c r="AF127" i="5"/>
  <c r="AF125" i="5"/>
  <c r="AF116" i="5"/>
  <c r="AF114" i="5"/>
  <c r="AF112" i="5"/>
  <c r="AF110" i="5"/>
  <c r="AF101" i="5"/>
  <c r="AF99" i="5"/>
  <c r="AF97" i="5"/>
  <c r="AF95" i="5"/>
  <c r="AF86" i="5"/>
  <c r="AF84" i="5"/>
  <c r="AF82" i="5"/>
  <c r="AF80" i="5"/>
  <c r="AF71" i="5"/>
  <c r="AF69" i="5"/>
  <c r="AF67" i="5"/>
  <c r="AF65" i="5"/>
  <c r="AF56" i="5"/>
  <c r="AF54" i="5"/>
  <c r="AF52" i="5"/>
  <c r="AF50" i="5"/>
  <c r="AF41" i="5"/>
  <c r="AF39" i="5"/>
  <c r="AF37" i="5"/>
  <c r="AF35" i="5"/>
  <c r="AF26" i="5"/>
  <c r="AF24" i="5"/>
  <c r="AF22" i="5"/>
  <c r="AF20" i="5"/>
  <c r="AF11" i="5"/>
  <c r="AF9" i="5"/>
  <c r="AF7" i="5"/>
  <c r="AB5" i="5"/>
  <c r="X6" i="5"/>
  <c r="AF6" i="5"/>
  <c r="AH10" i="5"/>
  <c r="X12" i="5"/>
  <c r="AH23" i="5"/>
  <c r="X25" i="5"/>
  <c r="Y27" i="5"/>
  <c r="AG35" i="5"/>
  <c r="AH36" i="5"/>
  <c r="X38" i="5"/>
  <c r="W39" i="5"/>
  <c r="Y40" i="5"/>
  <c r="Y41" i="5"/>
  <c r="Z42" i="5"/>
  <c r="X51" i="5"/>
  <c r="W52" i="5"/>
  <c r="Y53" i="5"/>
  <c r="Y54" i="5"/>
  <c r="Z55" i="5"/>
  <c r="AB56" i="5"/>
  <c r="AA57" i="5"/>
  <c r="W65" i="5"/>
  <c r="Y66" i="5"/>
  <c r="Y67" i="5"/>
  <c r="Z68" i="5"/>
  <c r="AB69" i="5"/>
  <c r="AA70" i="5"/>
  <c r="AC71" i="5"/>
  <c r="AC72" i="5"/>
  <c r="Y80" i="5"/>
  <c r="Z81" i="5"/>
  <c r="AB82" i="5"/>
  <c r="AA83" i="5"/>
  <c r="AC84" i="5"/>
  <c r="AC85" i="5"/>
  <c r="AD86" i="5"/>
  <c r="AF87" i="5"/>
  <c r="AB95" i="5"/>
  <c r="AA96" i="5"/>
  <c r="AC97" i="5"/>
  <c r="AC98" i="5"/>
  <c r="AD99" i="5"/>
  <c r="AF100" i="5"/>
  <c r="AE101" i="5"/>
  <c r="AG102" i="5"/>
  <c r="AC110" i="5"/>
  <c r="AC111" i="5"/>
  <c r="AD112" i="5"/>
  <c r="AF113" i="5"/>
  <c r="AE114" i="5"/>
  <c r="AG115" i="5"/>
  <c r="AG116" i="5"/>
  <c r="AH117" i="5"/>
  <c r="AD125" i="5"/>
  <c r="AF126" i="5"/>
  <c r="AE127" i="5"/>
  <c r="AG128" i="5"/>
  <c r="AH129" i="5"/>
  <c r="AC131" i="5"/>
  <c r="AH141" i="5"/>
  <c r="AD144" i="5"/>
  <c r="Z147" i="5"/>
  <c r="X155" i="5"/>
  <c r="Y158" i="5"/>
  <c r="AA187" i="5"/>
  <c r="AB201" i="5"/>
  <c r="AF216" i="5"/>
  <c r="AD230" i="5"/>
  <c r="AD260" i="5"/>
  <c r="AD281" i="5"/>
  <c r="AH355" i="5"/>
  <c r="AB35" i="5"/>
  <c r="Y446" i="5"/>
  <c r="Y444" i="5"/>
  <c r="Y442" i="5"/>
  <c r="Y440" i="5"/>
  <c r="Y431" i="5"/>
  <c r="Y429" i="5"/>
  <c r="Y427" i="5"/>
  <c r="Y425" i="5"/>
  <c r="Y416" i="5"/>
  <c r="Y447" i="5"/>
  <c r="Y445" i="5"/>
  <c r="Y443" i="5"/>
  <c r="Y441" i="5"/>
  <c r="Y432" i="5"/>
  <c r="Y430" i="5"/>
  <c r="Y428" i="5"/>
  <c r="Y426" i="5"/>
  <c r="Y417" i="5"/>
  <c r="Y415" i="5"/>
  <c r="Y413" i="5"/>
  <c r="Y411" i="5"/>
  <c r="Y402" i="5"/>
  <c r="Y400" i="5"/>
  <c r="Y398" i="5"/>
  <c r="Y396" i="5"/>
  <c r="Y387" i="5"/>
  <c r="Y385" i="5"/>
  <c r="Y383" i="5"/>
  <c r="Y381" i="5"/>
  <c r="Y372" i="5"/>
  <c r="Y370" i="5"/>
  <c r="Y368" i="5"/>
  <c r="Y366" i="5"/>
  <c r="Y395" i="5"/>
  <c r="Y365" i="5"/>
  <c r="Y386" i="5"/>
  <c r="Y412" i="5"/>
  <c r="Y382" i="5"/>
  <c r="Y357" i="5"/>
  <c r="Y355" i="5"/>
  <c r="Y353" i="5"/>
  <c r="Y351" i="5"/>
  <c r="Y342" i="5"/>
  <c r="Y340" i="5"/>
  <c r="Y338" i="5"/>
  <c r="Y336" i="5"/>
  <c r="Y327" i="5"/>
  <c r="Y325" i="5"/>
  <c r="Y323" i="5"/>
  <c r="Y321" i="5"/>
  <c r="Y312" i="5"/>
  <c r="Y310" i="5"/>
  <c r="Y308" i="5"/>
  <c r="Y306" i="5"/>
  <c r="Y297" i="5"/>
  <c r="Y295" i="5"/>
  <c r="Y399" i="5"/>
  <c r="Y380" i="5"/>
  <c r="Y367" i="5"/>
  <c r="Y350" i="5"/>
  <c r="Y337" i="5"/>
  <c r="Y324" i="5"/>
  <c r="Y311" i="5"/>
  <c r="Y352" i="5"/>
  <c r="Y339" i="5"/>
  <c r="Y326" i="5"/>
  <c r="Y294" i="5"/>
  <c r="Y292" i="5"/>
  <c r="Y290" i="5"/>
  <c r="Y281" i="5"/>
  <c r="Y279" i="5"/>
  <c r="Y277" i="5"/>
  <c r="Y275" i="5"/>
  <c r="Y266" i="5"/>
  <c r="Y264" i="5"/>
  <c r="Y262" i="5"/>
  <c r="Y414" i="5"/>
  <c r="Y356" i="5"/>
  <c r="Y369" i="5"/>
  <c r="Y354" i="5"/>
  <c r="Y322" i="5"/>
  <c r="Y335" i="5"/>
  <c r="Y296" i="5"/>
  <c r="Y278" i="5"/>
  <c r="Y267" i="5"/>
  <c r="Y291" i="5"/>
  <c r="Y280" i="5"/>
  <c r="Y384" i="5"/>
  <c r="Y371" i="5"/>
  <c r="Y293" i="5"/>
  <c r="Y282" i="5"/>
  <c r="Y260" i="5"/>
  <c r="Y251" i="5"/>
  <c r="Y249" i="5"/>
  <c r="Y247" i="5"/>
  <c r="Y245" i="5"/>
  <c r="Y236" i="5"/>
  <c r="Y234" i="5"/>
  <c r="Y232" i="5"/>
  <c r="Y230" i="5"/>
  <c r="Y221" i="5"/>
  <c r="Y219" i="5"/>
  <c r="Y217" i="5"/>
  <c r="Y215" i="5"/>
  <c r="Y206" i="5"/>
  <c r="Y204" i="5"/>
  <c r="Y202" i="5"/>
  <c r="Y200" i="5"/>
  <c r="Y191" i="5"/>
  <c r="Y189" i="5"/>
  <c r="Y187" i="5"/>
  <c r="Y185" i="5"/>
  <c r="Y176" i="5"/>
  <c r="Y174" i="5"/>
  <c r="Y172" i="5"/>
  <c r="Y170" i="5"/>
  <c r="Y161" i="5"/>
  <c r="Y159" i="5"/>
  <c r="Y157" i="5"/>
  <c r="Y155" i="5"/>
  <c r="Y146" i="5"/>
  <c r="Y144" i="5"/>
  <c r="Y142" i="5"/>
  <c r="Y140" i="5"/>
  <c r="Y131" i="5"/>
  <c r="Y410" i="5"/>
  <c r="Y341" i="5"/>
  <c r="Y309" i="5"/>
  <c r="Y401" i="5"/>
  <c r="Y397" i="5"/>
  <c r="Y307" i="5"/>
  <c r="Y205" i="5"/>
  <c r="Y173" i="5"/>
  <c r="Y162" i="5"/>
  <c r="Y237" i="5"/>
  <c r="Y233" i="5"/>
  <c r="Y188" i="5"/>
  <c r="Y177" i="5"/>
  <c r="Y305" i="5"/>
  <c r="Y222" i="5"/>
  <c r="Y218" i="5"/>
  <c r="Y201" i="5"/>
  <c r="Y190" i="5"/>
  <c r="Y141" i="5"/>
  <c r="Y320" i="5"/>
  <c r="Y246" i="5"/>
  <c r="Y250" i="5"/>
  <c r="Y248" i="5"/>
  <c r="Y216" i="5"/>
  <c r="Y171" i="5"/>
  <c r="Y265" i="5"/>
  <c r="Y252" i="5"/>
  <c r="Y220" i="5"/>
  <c r="Y143" i="5"/>
  <c r="Y130" i="5"/>
  <c r="Y276" i="5"/>
  <c r="Y186" i="5"/>
  <c r="Y132" i="5"/>
  <c r="Y261" i="5"/>
  <c r="Y231" i="5"/>
  <c r="Y235" i="5"/>
  <c r="Y203" i="5"/>
  <c r="Y160" i="5"/>
  <c r="AG446" i="5"/>
  <c r="AG444" i="5"/>
  <c r="AG442" i="5"/>
  <c r="AG440" i="5"/>
  <c r="AG431" i="5"/>
  <c r="AG429" i="5"/>
  <c r="AG427" i="5"/>
  <c r="AG425" i="5"/>
  <c r="AG416" i="5"/>
  <c r="AG447" i="5"/>
  <c r="AG445" i="5"/>
  <c r="AG443" i="5"/>
  <c r="AG441" i="5"/>
  <c r="AG432" i="5"/>
  <c r="AG430" i="5"/>
  <c r="AG428" i="5"/>
  <c r="AG426" i="5"/>
  <c r="AG417" i="5"/>
  <c r="AG415" i="5"/>
  <c r="AG413" i="5"/>
  <c r="AG411" i="5"/>
  <c r="AG402" i="5"/>
  <c r="AG400" i="5"/>
  <c r="AG398" i="5"/>
  <c r="AG396" i="5"/>
  <c r="AG387" i="5"/>
  <c r="AG385" i="5"/>
  <c r="AG383" i="5"/>
  <c r="AG381" i="5"/>
  <c r="AG372" i="5"/>
  <c r="AG370" i="5"/>
  <c r="AG368" i="5"/>
  <c r="AG366" i="5"/>
  <c r="AG357" i="5"/>
  <c r="AG412" i="5"/>
  <c r="AG382" i="5"/>
  <c r="AG410" i="5"/>
  <c r="AG380" i="5"/>
  <c r="AG399" i="5"/>
  <c r="AG369" i="5"/>
  <c r="AG355" i="5"/>
  <c r="AG353" i="5"/>
  <c r="AG351" i="5"/>
  <c r="AG342" i="5"/>
  <c r="AG340" i="5"/>
  <c r="AG338" i="5"/>
  <c r="AG336" i="5"/>
  <c r="AG327" i="5"/>
  <c r="AG325" i="5"/>
  <c r="AG323" i="5"/>
  <c r="AG321" i="5"/>
  <c r="AG312" i="5"/>
  <c r="AG310" i="5"/>
  <c r="AG308" i="5"/>
  <c r="AG306" i="5"/>
  <c r="AG297" i="5"/>
  <c r="AG295" i="5"/>
  <c r="AG401" i="5"/>
  <c r="AG305" i="5"/>
  <c r="AG395" i="5"/>
  <c r="AG320" i="5"/>
  <c r="AG307" i="5"/>
  <c r="AG292" i="5"/>
  <c r="AG290" i="5"/>
  <c r="AG281" i="5"/>
  <c r="AG279" i="5"/>
  <c r="AG277" i="5"/>
  <c r="AG275" i="5"/>
  <c r="AG266" i="5"/>
  <c r="AG264" i="5"/>
  <c r="AG262" i="5"/>
  <c r="AG260" i="5"/>
  <c r="AG397" i="5"/>
  <c r="AG365" i="5"/>
  <c r="AG350" i="5"/>
  <c r="AG337" i="5"/>
  <c r="AG324" i="5"/>
  <c r="AG311" i="5"/>
  <c r="AG294" i="5"/>
  <c r="AG386" i="5"/>
  <c r="AG367" i="5"/>
  <c r="AG341" i="5"/>
  <c r="AG384" i="5"/>
  <c r="AG371" i="5"/>
  <c r="AG339" i="5"/>
  <c r="AG263" i="5"/>
  <c r="AG261" i="5"/>
  <c r="AG356" i="5"/>
  <c r="AG322" i="5"/>
  <c r="AG276" i="5"/>
  <c r="AG265" i="5"/>
  <c r="AG251" i="5"/>
  <c r="AG249" i="5"/>
  <c r="AG247" i="5"/>
  <c r="AG245" i="5"/>
  <c r="AG236" i="5"/>
  <c r="AG234" i="5"/>
  <c r="AG232" i="5"/>
  <c r="AG230" i="5"/>
  <c r="AG221" i="5"/>
  <c r="AG219" i="5"/>
  <c r="AG217" i="5"/>
  <c r="AG215" i="5"/>
  <c r="AG206" i="5"/>
  <c r="AG204" i="5"/>
  <c r="AG202" i="5"/>
  <c r="AG200" i="5"/>
  <c r="AG191" i="5"/>
  <c r="AG189" i="5"/>
  <c r="AG187" i="5"/>
  <c r="AG185" i="5"/>
  <c r="AG176" i="5"/>
  <c r="AG174" i="5"/>
  <c r="AG172" i="5"/>
  <c r="AG170" i="5"/>
  <c r="AG161" i="5"/>
  <c r="AG159" i="5"/>
  <c r="AG157" i="5"/>
  <c r="AG155" i="5"/>
  <c r="AG146" i="5"/>
  <c r="AG144" i="5"/>
  <c r="AG142" i="5"/>
  <c r="AG140" i="5"/>
  <c r="AG131" i="5"/>
  <c r="AG414" i="5"/>
  <c r="AG354" i="5"/>
  <c r="AG352" i="5"/>
  <c r="AG335" i="5"/>
  <c r="AG296" i="5"/>
  <c r="AG291" i="5"/>
  <c r="AG280" i="5"/>
  <c r="AG207" i="5"/>
  <c r="AG203" i="5"/>
  <c r="AG156" i="5"/>
  <c r="AG145" i="5"/>
  <c r="AG267" i="5"/>
  <c r="AG235" i="5"/>
  <c r="AG231" i="5"/>
  <c r="AG171" i="5"/>
  <c r="AG160" i="5"/>
  <c r="AG278" i="5"/>
  <c r="AG220" i="5"/>
  <c r="AG216" i="5"/>
  <c r="AG173" i="5"/>
  <c r="AG162" i="5"/>
  <c r="AG309" i="5"/>
  <c r="AG252" i="5"/>
  <c r="AG250" i="5"/>
  <c r="AG218" i="5"/>
  <c r="AG186" i="5"/>
  <c r="AG222" i="5"/>
  <c r="AG293" i="5"/>
  <c r="AG177" i="5"/>
  <c r="AG326" i="5"/>
  <c r="AG282" i="5"/>
  <c r="AG233" i="5"/>
  <c r="AG175" i="5"/>
  <c r="AG237" i="5"/>
  <c r="AG205" i="5"/>
  <c r="AG158" i="5"/>
  <c r="AG130" i="5"/>
  <c r="AG201" i="5"/>
  <c r="AG192" i="5"/>
  <c r="AG190" i="5"/>
  <c r="AG147" i="5"/>
  <c r="AG129" i="5"/>
  <c r="AC5" i="5"/>
  <c r="Y6" i="5"/>
  <c r="AG6" i="5"/>
  <c r="AG7" i="5"/>
  <c r="AH8" i="5"/>
  <c r="X10" i="5"/>
  <c r="W11" i="5"/>
  <c r="Y12" i="5"/>
  <c r="AG20" i="5"/>
  <c r="AH21" i="5"/>
  <c r="X23" i="5"/>
  <c r="W24" i="5"/>
  <c r="Y25" i="5"/>
  <c r="Y26" i="5"/>
  <c r="Z27" i="5"/>
  <c r="X36" i="5"/>
  <c r="W37" i="5"/>
  <c r="Y38" i="5"/>
  <c r="Y39" i="5"/>
  <c r="Z40" i="5"/>
  <c r="AB41" i="5"/>
  <c r="AA42" i="5"/>
  <c r="W50" i="5"/>
  <c r="Y51" i="5"/>
  <c r="Y52" i="5"/>
  <c r="Z53" i="5"/>
  <c r="AB54" i="5"/>
  <c r="AA55" i="5"/>
  <c r="AC56" i="5"/>
  <c r="AC57" i="5"/>
  <c r="Y65" i="5"/>
  <c r="Z66" i="5"/>
  <c r="AB67" i="5"/>
  <c r="AA68" i="5"/>
  <c r="AC69" i="5"/>
  <c r="AC70" i="5"/>
  <c r="AD71" i="5"/>
  <c r="AF72" i="5"/>
  <c r="AB80" i="5"/>
  <c r="AC82" i="5"/>
  <c r="AC83" i="5"/>
  <c r="AD84" i="5"/>
  <c r="AF85" i="5"/>
  <c r="AE86" i="5"/>
  <c r="AG87" i="5"/>
  <c r="AC95" i="5"/>
  <c r="AC96" i="5"/>
  <c r="AD97" i="5"/>
  <c r="AF98" i="5"/>
  <c r="AE99" i="5"/>
  <c r="AG100" i="5"/>
  <c r="AG101" i="5"/>
  <c r="AH102" i="5"/>
  <c r="AD110" i="5"/>
  <c r="AF111" i="5"/>
  <c r="AE112" i="5"/>
  <c r="AG113" i="5"/>
  <c r="AG114" i="5"/>
  <c r="AH115" i="5"/>
  <c r="X117" i="5"/>
  <c r="AE125" i="5"/>
  <c r="AG126" i="5"/>
  <c r="AG127" i="5"/>
  <c r="AH128" i="5"/>
  <c r="AF131" i="5"/>
  <c r="X142" i="5"/>
  <c r="Y145" i="5"/>
  <c r="AB147" i="5"/>
  <c r="W156" i="5"/>
  <c r="AB158" i="5"/>
  <c r="AF176" i="5"/>
  <c r="AG188" i="5"/>
  <c r="X203" i="5"/>
  <c r="AD232" i="5"/>
  <c r="AG248" i="5"/>
  <c r="Y263" i="5"/>
  <c r="AR6" i="5"/>
  <c r="Z446" i="5"/>
  <c r="Z444" i="5"/>
  <c r="Z442" i="5"/>
  <c r="Z440" i="5"/>
  <c r="Z431" i="5"/>
  <c r="Z429" i="5"/>
  <c r="Z427" i="5"/>
  <c r="Z425" i="5"/>
  <c r="Z416" i="5"/>
  <c r="Z414" i="5"/>
  <c r="Z412" i="5"/>
  <c r="Z410" i="5"/>
  <c r="Z401" i="5"/>
  <c r="Z399" i="5"/>
  <c r="Z397" i="5"/>
  <c r="Z395" i="5"/>
  <c r="Z386" i="5"/>
  <c r="Z384" i="5"/>
  <c r="Z382" i="5"/>
  <c r="Z380" i="5"/>
  <c r="Z371" i="5"/>
  <c r="Z369" i="5"/>
  <c r="Z367" i="5"/>
  <c r="Z365" i="5"/>
  <c r="Z447" i="5"/>
  <c r="Z445" i="5"/>
  <c r="Z443" i="5"/>
  <c r="Z441" i="5"/>
  <c r="Z432" i="5"/>
  <c r="Z430" i="5"/>
  <c r="Z428" i="5"/>
  <c r="Z426" i="5"/>
  <c r="Z417" i="5"/>
  <c r="Z402" i="5"/>
  <c r="Z372" i="5"/>
  <c r="Z400" i="5"/>
  <c r="Z370" i="5"/>
  <c r="Z396" i="5"/>
  <c r="Z366" i="5"/>
  <c r="Z415" i="5"/>
  <c r="Z383" i="5"/>
  <c r="Z353" i="5"/>
  <c r="Z352" i="5"/>
  <c r="Z340" i="5"/>
  <c r="Z339" i="5"/>
  <c r="Z327" i="5"/>
  <c r="Z326" i="5"/>
  <c r="Z294" i="5"/>
  <c r="Z292" i="5"/>
  <c r="Z290" i="5"/>
  <c r="Z281" i="5"/>
  <c r="Z279" i="5"/>
  <c r="Z277" i="5"/>
  <c r="Z275" i="5"/>
  <c r="Z266" i="5"/>
  <c r="Z264" i="5"/>
  <c r="Z355" i="5"/>
  <c r="Z354" i="5"/>
  <c r="Z342" i="5"/>
  <c r="Z341" i="5"/>
  <c r="Z413" i="5"/>
  <c r="Z337" i="5"/>
  <c r="Z320" i="5"/>
  <c r="Z308" i="5"/>
  <c r="Z385" i="5"/>
  <c r="Z381" i="5"/>
  <c r="Z323" i="5"/>
  <c r="Z291" i="5"/>
  <c r="Z280" i="5"/>
  <c r="Z411" i="5"/>
  <c r="Z398" i="5"/>
  <c r="Z350" i="5"/>
  <c r="Z338" i="5"/>
  <c r="Z321" i="5"/>
  <c r="Z311" i="5"/>
  <c r="Z293" i="5"/>
  <c r="Z282" i="5"/>
  <c r="Z260" i="5"/>
  <c r="Z251" i="5"/>
  <c r="Z249" i="5"/>
  <c r="Z247" i="5"/>
  <c r="Z245" i="5"/>
  <c r="Z236" i="5"/>
  <c r="Z234" i="5"/>
  <c r="Z232" i="5"/>
  <c r="Z230" i="5"/>
  <c r="Z221" i="5"/>
  <c r="Z219" i="5"/>
  <c r="Z217" i="5"/>
  <c r="Z215" i="5"/>
  <c r="Z206" i="5"/>
  <c r="Z204" i="5"/>
  <c r="Z202" i="5"/>
  <c r="Z200" i="5"/>
  <c r="Z191" i="5"/>
  <c r="Z189" i="5"/>
  <c r="Z187" i="5"/>
  <c r="Z185" i="5"/>
  <c r="Z176" i="5"/>
  <c r="Z174" i="5"/>
  <c r="Z172" i="5"/>
  <c r="Z170" i="5"/>
  <c r="Z161" i="5"/>
  <c r="Z159" i="5"/>
  <c r="Z157" i="5"/>
  <c r="Z155" i="5"/>
  <c r="Z146" i="5"/>
  <c r="Z144" i="5"/>
  <c r="Z142" i="5"/>
  <c r="Z140" i="5"/>
  <c r="Z336" i="5"/>
  <c r="Z309" i="5"/>
  <c r="Z297" i="5"/>
  <c r="Z307" i="5"/>
  <c r="Z387" i="5"/>
  <c r="Z356" i="5"/>
  <c r="Z351" i="5"/>
  <c r="Z324" i="5"/>
  <c r="Z312" i="5"/>
  <c r="Z305" i="5"/>
  <c r="Z262" i="5"/>
  <c r="Z252" i="5"/>
  <c r="Z248" i="5"/>
  <c r="Z186" i="5"/>
  <c r="Z175" i="5"/>
  <c r="Z306" i="5"/>
  <c r="Z222" i="5"/>
  <c r="Z218" i="5"/>
  <c r="Z201" i="5"/>
  <c r="Z190" i="5"/>
  <c r="Z141" i="5"/>
  <c r="Z296" i="5"/>
  <c r="Z263" i="5"/>
  <c r="Z207" i="5"/>
  <c r="Z203" i="5"/>
  <c r="Z192" i="5"/>
  <c r="Z143" i="5"/>
  <c r="Z132" i="5"/>
  <c r="Z295" i="5"/>
  <c r="Z246" i="5"/>
  <c r="Z173" i="5"/>
  <c r="Z250" i="5"/>
  <c r="Z216" i="5"/>
  <c r="Z171" i="5"/>
  <c r="Z265" i="5"/>
  <c r="Z220" i="5"/>
  <c r="Z188" i="5"/>
  <c r="Z276" i="5"/>
  <c r="Z261" i="5"/>
  <c r="Z231" i="5"/>
  <c r="Z162" i="5"/>
  <c r="Z129" i="5"/>
  <c r="Z127" i="5"/>
  <c r="Z125" i="5"/>
  <c r="Z116" i="5"/>
  <c r="Z114" i="5"/>
  <c r="Z112" i="5"/>
  <c r="Z110" i="5"/>
  <c r="Z101" i="5"/>
  <c r="Z99" i="5"/>
  <c r="Z97" i="5"/>
  <c r="Z95" i="5"/>
  <c r="Z86" i="5"/>
  <c r="Z84" i="5"/>
  <c r="Z82" i="5"/>
  <c r="Z80" i="5"/>
  <c r="Z71" i="5"/>
  <c r="Z69" i="5"/>
  <c r="Z67" i="5"/>
  <c r="Z65" i="5"/>
  <c r="Z56" i="5"/>
  <c r="Z54" i="5"/>
  <c r="Z52" i="5"/>
  <c r="Z50" i="5"/>
  <c r="Z41" i="5"/>
  <c r="Z39" i="5"/>
  <c r="Z37" i="5"/>
  <c r="Z35" i="5"/>
  <c r="Z26" i="5"/>
  <c r="Z24" i="5"/>
  <c r="Z22" i="5"/>
  <c r="Z20" i="5"/>
  <c r="Z11" i="5"/>
  <c r="Z9" i="5"/>
  <c r="Z7" i="5"/>
  <c r="Z335" i="5"/>
  <c r="Z325" i="5"/>
  <c r="Z235" i="5"/>
  <c r="Z233" i="5"/>
  <c r="Z177" i="5"/>
  <c r="Z160" i="5"/>
  <c r="Z357" i="5"/>
  <c r="Z267" i="5"/>
  <c r="Z237" i="5"/>
  <c r="Z158" i="5"/>
  <c r="AH446" i="5"/>
  <c r="AH444" i="5"/>
  <c r="AH442" i="5"/>
  <c r="AH440" i="5"/>
  <c r="AH431" i="5"/>
  <c r="AH429" i="5"/>
  <c r="AH427" i="5"/>
  <c r="AH425" i="5"/>
  <c r="AH416" i="5"/>
  <c r="AH414" i="5"/>
  <c r="AH412" i="5"/>
  <c r="AH410" i="5"/>
  <c r="AH401" i="5"/>
  <c r="AH399" i="5"/>
  <c r="AH397" i="5"/>
  <c r="AH395" i="5"/>
  <c r="AH386" i="5"/>
  <c r="AH384" i="5"/>
  <c r="AH382" i="5"/>
  <c r="AH380" i="5"/>
  <c r="AH371" i="5"/>
  <c r="AH369" i="5"/>
  <c r="AH367" i="5"/>
  <c r="AH365" i="5"/>
  <c r="AH447" i="5"/>
  <c r="AH445" i="5"/>
  <c r="AH443" i="5"/>
  <c r="AH441" i="5"/>
  <c r="AH432" i="5"/>
  <c r="AH430" i="5"/>
  <c r="AH428" i="5"/>
  <c r="AH426" i="5"/>
  <c r="AH417" i="5"/>
  <c r="AH415" i="5"/>
  <c r="AH396" i="5"/>
  <c r="AH366" i="5"/>
  <c r="AH387" i="5"/>
  <c r="AH413" i="5"/>
  <c r="AH383" i="5"/>
  <c r="AH385" i="5"/>
  <c r="AH321" i="5"/>
  <c r="AH320" i="5"/>
  <c r="AH308" i="5"/>
  <c r="AH307" i="5"/>
  <c r="AH292" i="5"/>
  <c r="AH290" i="5"/>
  <c r="AH281" i="5"/>
  <c r="AH279" i="5"/>
  <c r="AH277" i="5"/>
  <c r="AH275" i="5"/>
  <c r="AH266" i="5"/>
  <c r="AH264" i="5"/>
  <c r="AH262" i="5"/>
  <c r="AH411" i="5"/>
  <c r="AH398" i="5"/>
  <c r="AH336" i="5"/>
  <c r="AH335" i="5"/>
  <c r="AH323" i="5"/>
  <c r="AH322" i="5"/>
  <c r="AH310" i="5"/>
  <c r="AH309" i="5"/>
  <c r="AH297" i="5"/>
  <c r="AH296" i="5"/>
  <c r="AH295" i="5"/>
  <c r="AH400" i="5"/>
  <c r="AH381" i="5"/>
  <c r="AH368" i="5"/>
  <c r="AH353" i="5"/>
  <c r="AH352" i="5"/>
  <c r="AH340" i="5"/>
  <c r="AH339" i="5"/>
  <c r="AH327" i="5"/>
  <c r="AH326" i="5"/>
  <c r="AH294" i="5"/>
  <c r="AH372" i="5"/>
  <c r="AH351" i="5"/>
  <c r="AH324" i="5"/>
  <c r="AH312" i="5"/>
  <c r="AH263" i="5"/>
  <c r="AH261" i="5"/>
  <c r="AH402" i="5"/>
  <c r="AH356" i="5"/>
  <c r="AH276" i="5"/>
  <c r="AH265" i="5"/>
  <c r="AH251" i="5"/>
  <c r="AH249" i="5"/>
  <c r="AH247" i="5"/>
  <c r="AH245" i="5"/>
  <c r="AH236" i="5"/>
  <c r="AH234" i="5"/>
  <c r="AH232" i="5"/>
  <c r="AH230" i="5"/>
  <c r="AH221" i="5"/>
  <c r="AH219" i="5"/>
  <c r="AH217" i="5"/>
  <c r="AH215" i="5"/>
  <c r="AH206" i="5"/>
  <c r="AH204" i="5"/>
  <c r="AH202" i="5"/>
  <c r="AH200" i="5"/>
  <c r="AH191" i="5"/>
  <c r="AH189" i="5"/>
  <c r="AH187" i="5"/>
  <c r="AH185" i="5"/>
  <c r="AH176" i="5"/>
  <c r="AH174" i="5"/>
  <c r="AH172" i="5"/>
  <c r="AH170" i="5"/>
  <c r="AH161" i="5"/>
  <c r="AH159" i="5"/>
  <c r="AH157" i="5"/>
  <c r="AH155" i="5"/>
  <c r="AH146" i="5"/>
  <c r="AH144" i="5"/>
  <c r="AH142" i="5"/>
  <c r="AH140" i="5"/>
  <c r="AH131" i="5"/>
  <c r="AH354" i="5"/>
  <c r="AH342" i="5"/>
  <c r="AH337" i="5"/>
  <c r="AH305" i="5"/>
  <c r="AH278" i="5"/>
  <c r="AH267" i="5"/>
  <c r="AH260" i="5"/>
  <c r="AH370" i="5"/>
  <c r="AH325" i="5"/>
  <c r="AH291" i="5"/>
  <c r="AH293" i="5"/>
  <c r="AH282" i="5"/>
  <c r="AH250" i="5"/>
  <c r="AH246" i="5"/>
  <c r="AH158" i="5"/>
  <c r="AH147" i="5"/>
  <c r="AH220" i="5"/>
  <c r="AH216" i="5"/>
  <c r="AH173" i="5"/>
  <c r="AH162" i="5"/>
  <c r="AH311" i="5"/>
  <c r="AH280" i="5"/>
  <c r="AH205" i="5"/>
  <c r="AH186" i="5"/>
  <c r="AH175" i="5"/>
  <c r="AH341" i="5"/>
  <c r="AH222" i="5"/>
  <c r="AH177" i="5"/>
  <c r="AH350" i="5"/>
  <c r="AH306" i="5"/>
  <c r="AH233" i="5"/>
  <c r="AH231" i="5"/>
  <c r="AH338" i="5"/>
  <c r="AH237" i="5"/>
  <c r="AH235" i="5"/>
  <c r="AH130" i="5"/>
  <c r="AH203" i="5"/>
  <c r="AH201" i="5"/>
  <c r="AH192" i="5"/>
  <c r="AH127" i="5"/>
  <c r="AH125" i="5"/>
  <c r="AH116" i="5"/>
  <c r="AH114" i="5"/>
  <c r="AH112" i="5"/>
  <c r="AH110" i="5"/>
  <c r="AH101" i="5"/>
  <c r="AH99" i="5"/>
  <c r="AH97" i="5"/>
  <c r="AH95" i="5"/>
  <c r="AH86" i="5"/>
  <c r="AH84" i="5"/>
  <c r="AH82" i="5"/>
  <c r="AH80" i="5"/>
  <c r="AH71" i="5"/>
  <c r="AH69" i="5"/>
  <c r="AH67" i="5"/>
  <c r="AH65" i="5"/>
  <c r="AH56" i="5"/>
  <c r="AH54" i="5"/>
  <c r="AH52" i="5"/>
  <c r="AH50" i="5"/>
  <c r="AH41" i="5"/>
  <c r="AH39" i="5"/>
  <c r="AH37" i="5"/>
  <c r="AH35" i="5"/>
  <c r="AH26" i="5"/>
  <c r="AH24" i="5"/>
  <c r="AH22" i="5"/>
  <c r="AH20" i="5"/>
  <c r="AH11" i="5"/>
  <c r="AH9" i="5"/>
  <c r="AH7" i="5"/>
  <c r="AH357" i="5"/>
  <c r="AH207" i="5"/>
  <c r="AH190" i="5"/>
  <c r="AH248" i="5"/>
  <c r="AH188" i="5"/>
  <c r="AH171" i="5"/>
  <c r="AD5" i="5"/>
  <c r="Z6" i="5"/>
  <c r="AH6" i="5"/>
  <c r="Z12" i="5"/>
  <c r="Z25" i="5"/>
  <c r="AB26" i="5"/>
  <c r="Z38" i="5"/>
  <c r="AB39" i="5"/>
  <c r="Z51" i="5"/>
  <c r="AB52" i="5"/>
  <c r="AD56" i="5"/>
  <c r="AB65" i="5"/>
  <c r="AD69" i="5"/>
  <c r="AD82" i="5"/>
  <c r="AH87" i="5"/>
  <c r="AD95" i="5"/>
  <c r="AH100" i="5"/>
  <c r="AH113" i="5"/>
  <c r="AH126" i="5"/>
  <c r="Z145" i="5"/>
  <c r="Z205" i="5"/>
  <c r="Z310" i="5"/>
  <c r="AB9" i="5"/>
  <c r="AA447" i="5"/>
  <c r="AA445" i="5"/>
  <c r="AA443" i="5"/>
  <c r="AA441" i="5"/>
  <c r="AA432" i="5"/>
  <c r="AA430" i="5"/>
  <c r="AA428" i="5"/>
  <c r="AA426" i="5"/>
  <c r="AA417" i="5"/>
  <c r="AA415" i="5"/>
  <c r="AA413" i="5"/>
  <c r="AA411" i="5"/>
  <c r="AA402" i="5"/>
  <c r="AA400" i="5"/>
  <c r="AA398" i="5"/>
  <c r="AA396" i="5"/>
  <c r="AA387" i="5"/>
  <c r="AA385" i="5"/>
  <c r="AA383" i="5"/>
  <c r="AA381" i="5"/>
  <c r="AA372" i="5"/>
  <c r="AA370" i="5"/>
  <c r="AA368" i="5"/>
  <c r="AA366" i="5"/>
  <c r="AA446" i="5"/>
  <c r="AA386" i="5"/>
  <c r="AA440" i="5"/>
  <c r="AA431" i="5"/>
  <c r="AA414" i="5"/>
  <c r="AA384" i="5"/>
  <c r="AA357" i="5"/>
  <c r="AA355" i="5"/>
  <c r="AA353" i="5"/>
  <c r="AA351" i="5"/>
  <c r="AA342" i="5"/>
  <c r="AA340" i="5"/>
  <c r="AA338" i="5"/>
  <c r="AA336" i="5"/>
  <c r="AA327" i="5"/>
  <c r="AA325" i="5"/>
  <c r="AA323" i="5"/>
  <c r="AA321" i="5"/>
  <c r="AA312" i="5"/>
  <c r="AA310" i="5"/>
  <c r="AA308" i="5"/>
  <c r="AA306" i="5"/>
  <c r="AA297" i="5"/>
  <c r="AA295" i="5"/>
  <c r="AA444" i="5"/>
  <c r="AA410" i="5"/>
  <c r="AA380" i="5"/>
  <c r="AA425" i="5"/>
  <c r="AA412" i="5"/>
  <c r="AA354" i="5"/>
  <c r="AA341" i="5"/>
  <c r="AA401" i="5"/>
  <c r="AA369" i="5"/>
  <c r="AA356" i="5"/>
  <c r="AA442" i="5"/>
  <c r="AA395" i="5"/>
  <c r="AA371" i="5"/>
  <c r="AA305" i="5"/>
  <c r="AA293" i="5"/>
  <c r="AA291" i="5"/>
  <c r="AA282" i="5"/>
  <c r="AA280" i="5"/>
  <c r="AA278" i="5"/>
  <c r="AA276" i="5"/>
  <c r="AA267" i="5"/>
  <c r="AA265" i="5"/>
  <c r="AA263" i="5"/>
  <c r="AA261" i="5"/>
  <c r="AA335" i="5"/>
  <c r="AA296" i="5"/>
  <c r="AA429" i="5"/>
  <c r="AA399" i="5"/>
  <c r="AA350" i="5"/>
  <c r="AA311" i="5"/>
  <c r="AA290" i="5"/>
  <c r="AA279" i="5"/>
  <c r="AA260" i="5"/>
  <c r="AA251" i="5"/>
  <c r="AA249" i="5"/>
  <c r="AA247" i="5"/>
  <c r="AA245" i="5"/>
  <c r="AA236" i="5"/>
  <c r="AA234" i="5"/>
  <c r="AA232" i="5"/>
  <c r="AA230" i="5"/>
  <c r="AA221" i="5"/>
  <c r="AA219" i="5"/>
  <c r="AA217" i="5"/>
  <c r="AA215" i="5"/>
  <c r="AA206" i="5"/>
  <c r="AA204" i="5"/>
  <c r="AA416" i="5"/>
  <c r="AA309" i="5"/>
  <c r="AA292" i="5"/>
  <c r="AA281" i="5"/>
  <c r="AA367" i="5"/>
  <c r="AA326" i="5"/>
  <c r="AA307" i="5"/>
  <c r="AA294" i="5"/>
  <c r="AA427" i="5"/>
  <c r="AA397" i="5"/>
  <c r="AA324" i="5"/>
  <c r="AA339" i="5"/>
  <c r="AA322" i="5"/>
  <c r="AA252" i="5"/>
  <c r="AA250" i="5"/>
  <c r="AA248" i="5"/>
  <c r="AA246" i="5"/>
  <c r="AA237" i="5"/>
  <c r="AA235" i="5"/>
  <c r="AA233" i="5"/>
  <c r="AA231" i="5"/>
  <c r="AA222" i="5"/>
  <c r="AA220" i="5"/>
  <c r="AA218" i="5"/>
  <c r="AA216" i="5"/>
  <c r="AA207" i="5"/>
  <c r="AA205" i="5"/>
  <c r="AA203" i="5"/>
  <c r="AA201" i="5"/>
  <c r="AA192" i="5"/>
  <c r="AA190" i="5"/>
  <c r="AA188" i="5"/>
  <c r="AA186" i="5"/>
  <c r="AA177" i="5"/>
  <c r="AA175" i="5"/>
  <c r="AA173" i="5"/>
  <c r="AA171" i="5"/>
  <c r="AA162" i="5"/>
  <c r="AA160" i="5"/>
  <c r="AA158" i="5"/>
  <c r="AA156" i="5"/>
  <c r="AA147" i="5"/>
  <c r="AA145" i="5"/>
  <c r="AA143" i="5"/>
  <c r="AA141" i="5"/>
  <c r="AA132" i="5"/>
  <c r="AA264" i="5"/>
  <c r="AA185" i="5"/>
  <c r="AA174" i="5"/>
  <c r="AA277" i="5"/>
  <c r="AA200" i="5"/>
  <c r="AA189" i="5"/>
  <c r="AA140" i="5"/>
  <c r="AA352" i="5"/>
  <c r="AA320" i="5"/>
  <c r="AA202" i="5"/>
  <c r="AA191" i="5"/>
  <c r="AA142" i="5"/>
  <c r="AA131" i="5"/>
  <c r="AA365" i="5"/>
  <c r="AA266" i="5"/>
  <c r="AA161" i="5"/>
  <c r="AA262" i="5"/>
  <c r="AA176" i="5"/>
  <c r="AA157" i="5"/>
  <c r="AA129" i="5"/>
  <c r="AA127" i="5"/>
  <c r="AA125" i="5"/>
  <c r="AA116" i="5"/>
  <c r="AA114" i="5"/>
  <c r="AA112" i="5"/>
  <c r="AA110" i="5"/>
  <c r="AA101" i="5"/>
  <c r="AA99" i="5"/>
  <c r="AA97" i="5"/>
  <c r="AA95" i="5"/>
  <c r="AA86" i="5"/>
  <c r="AA84" i="5"/>
  <c r="AA82" i="5"/>
  <c r="AA80" i="5"/>
  <c r="AA71" i="5"/>
  <c r="AA69" i="5"/>
  <c r="AA67" i="5"/>
  <c r="AA65" i="5"/>
  <c r="AA56" i="5"/>
  <c r="AA54" i="5"/>
  <c r="AA52" i="5"/>
  <c r="AA50" i="5"/>
  <c r="AA41" i="5"/>
  <c r="AA39" i="5"/>
  <c r="AA37" i="5"/>
  <c r="AA35" i="5"/>
  <c r="AA26" i="5"/>
  <c r="AA24" i="5"/>
  <c r="AA22" i="5"/>
  <c r="AA20" i="5"/>
  <c r="AA11" i="5"/>
  <c r="AA9" i="5"/>
  <c r="AA7" i="5"/>
  <c r="AA337" i="5"/>
  <c r="AA155" i="5"/>
  <c r="AA172" i="5"/>
  <c r="AA275" i="5"/>
  <c r="AA170" i="5"/>
  <c r="AA144" i="5"/>
  <c r="W5" i="5"/>
  <c r="AE5" i="5"/>
  <c r="AA6" i="5"/>
  <c r="W7" i="5"/>
  <c r="Y8" i="5"/>
  <c r="Y9" i="5"/>
  <c r="Z10" i="5"/>
  <c r="AB11" i="5"/>
  <c r="AA12" i="5"/>
  <c r="W20" i="5"/>
  <c r="Y21" i="5"/>
  <c r="Y22" i="5"/>
  <c r="Z23" i="5"/>
  <c r="AB24" i="5"/>
  <c r="AA25" i="5"/>
  <c r="AC26" i="5"/>
  <c r="AC27" i="5"/>
  <c r="Y35" i="5"/>
  <c r="Z36" i="5"/>
  <c r="AB37" i="5"/>
  <c r="AA38" i="5"/>
  <c r="AC39" i="5"/>
  <c r="AC40" i="5"/>
  <c r="AD41" i="5"/>
  <c r="AF42" i="5"/>
  <c r="AB50" i="5"/>
  <c r="AA51" i="5"/>
  <c r="AC52" i="5"/>
  <c r="AC53" i="5"/>
  <c r="AD54" i="5"/>
  <c r="AF55" i="5"/>
  <c r="AE56" i="5"/>
  <c r="AG57" i="5"/>
  <c r="AC65" i="5"/>
  <c r="AC66" i="5"/>
  <c r="AD67" i="5"/>
  <c r="AF68" i="5"/>
  <c r="AE69" i="5"/>
  <c r="AG70" i="5"/>
  <c r="AG71" i="5"/>
  <c r="AH72" i="5"/>
  <c r="AD80" i="5"/>
  <c r="AF81" i="5"/>
  <c r="AE82" i="5"/>
  <c r="AG83" i="5"/>
  <c r="AG84" i="5"/>
  <c r="AH85" i="5"/>
  <c r="X87" i="5"/>
  <c r="AE95" i="5"/>
  <c r="AG96" i="5"/>
  <c r="AG97" i="5"/>
  <c r="AH98" i="5"/>
  <c r="X100" i="5"/>
  <c r="W101" i="5"/>
  <c r="Y102" i="5"/>
  <c r="AG110" i="5"/>
  <c r="AH111" i="5"/>
  <c r="X113" i="5"/>
  <c r="W114" i="5"/>
  <c r="Y115" i="5"/>
  <c r="Y116" i="5"/>
  <c r="Z117" i="5"/>
  <c r="X126" i="5"/>
  <c r="W127" i="5"/>
  <c r="Y128" i="5"/>
  <c r="Y129" i="5"/>
  <c r="AB130" i="5"/>
  <c r="AG132" i="5"/>
  <c r="AB140" i="5"/>
  <c r="W143" i="5"/>
  <c r="AF145" i="5"/>
  <c r="Y156" i="5"/>
  <c r="AC159" i="5"/>
  <c r="Y192" i="5"/>
  <c r="Y207" i="5"/>
  <c r="AF236" i="5"/>
  <c r="AH252" i="5"/>
  <c r="AR81" i="5"/>
  <c r="AQ41" i="3"/>
  <c r="AP96" i="5"/>
  <c r="AP35" i="5"/>
  <c r="AR50" i="5"/>
  <c r="AR5" i="5"/>
  <c r="AO12" i="3"/>
  <c r="AK34" i="3"/>
  <c r="AS34" i="3"/>
  <c r="AN432" i="3"/>
  <c r="AN431" i="3"/>
  <c r="AN430" i="3"/>
  <c r="AN429" i="3"/>
  <c r="AN428" i="3"/>
  <c r="AN427" i="3"/>
  <c r="AN426" i="3"/>
  <c r="AN425" i="3"/>
  <c r="AN417" i="3"/>
  <c r="AN416" i="3"/>
  <c r="AN415" i="3"/>
  <c r="AN414" i="3"/>
  <c r="AN446" i="3"/>
  <c r="AN444" i="3"/>
  <c r="AN442" i="3"/>
  <c r="AN440" i="3"/>
  <c r="AN447" i="3"/>
  <c r="AN445" i="3"/>
  <c r="AN443" i="3"/>
  <c r="AN441" i="3"/>
  <c r="AN413" i="3"/>
  <c r="AN412" i="3"/>
  <c r="AN411" i="3"/>
  <c r="AN410" i="3"/>
  <c r="AN402" i="3"/>
  <c r="AN401" i="3"/>
  <c r="AN400" i="3"/>
  <c r="AN399" i="3"/>
  <c r="AN398" i="3"/>
  <c r="AN397" i="3"/>
  <c r="AN396" i="3"/>
  <c r="AN395" i="3"/>
  <c r="AN387" i="3"/>
  <c r="AN386" i="3"/>
  <c r="AN385" i="3"/>
  <c r="AN384" i="3"/>
  <c r="AN383" i="3"/>
  <c r="AN382" i="3"/>
  <c r="AN381" i="3"/>
  <c r="AN380" i="3"/>
  <c r="AN372" i="3"/>
  <c r="AN371" i="3"/>
  <c r="AN370" i="3"/>
  <c r="AN369" i="3"/>
  <c r="AN368" i="3"/>
  <c r="AN367" i="3"/>
  <c r="AN366" i="3"/>
  <c r="AN365" i="3"/>
  <c r="AN357" i="3"/>
  <c r="AN356" i="3"/>
  <c r="AN355" i="3"/>
  <c r="AN354" i="3"/>
  <c r="AN353" i="3"/>
  <c r="AN352" i="3"/>
  <c r="AN351" i="3"/>
  <c r="AN350" i="3"/>
  <c r="AN342" i="3"/>
  <c r="AN341" i="3"/>
  <c r="AN340" i="3"/>
  <c r="AN339" i="3"/>
  <c r="AN327" i="3"/>
  <c r="AN326" i="3"/>
  <c r="AN325" i="3"/>
  <c r="AN324" i="3"/>
  <c r="AN323" i="3"/>
  <c r="AN322" i="3"/>
  <c r="AN321" i="3"/>
  <c r="AN320" i="3"/>
  <c r="AN312" i="3"/>
  <c r="AN338" i="3"/>
  <c r="AN336" i="3"/>
  <c r="AN310" i="3"/>
  <c r="AN309" i="3"/>
  <c r="AN308" i="3"/>
  <c r="AN307" i="3"/>
  <c r="AN306" i="3"/>
  <c r="AN305" i="3"/>
  <c r="AN297" i="3"/>
  <c r="AN296" i="3"/>
  <c r="AN295" i="3"/>
  <c r="AN294" i="3"/>
  <c r="AN293" i="3"/>
  <c r="AN292" i="3"/>
  <c r="AN291" i="3"/>
  <c r="AN290" i="3"/>
  <c r="AN337" i="3"/>
  <c r="AN335" i="3"/>
  <c r="AN282" i="3"/>
  <c r="AN280" i="3"/>
  <c r="AN279" i="3"/>
  <c r="AN278" i="3"/>
  <c r="AN277" i="3"/>
  <c r="AN276" i="3"/>
  <c r="AN275" i="3"/>
  <c r="AN264" i="3"/>
  <c r="AN266" i="3"/>
  <c r="AN262" i="3"/>
  <c r="AN260" i="3"/>
  <c r="AN311" i="3"/>
  <c r="AN265" i="3"/>
  <c r="AN252" i="3"/>
  <c r="AN251" i="3"/>
  <c r="AN250" i="3"/>
  <c r="AN249" i="3"/>
  <c r="AN248" i="3"/>
  <c r="AN247" i="3"/>
  <c r="AN246" i="3"/>
  <c r="AN245" i="3"/>
  <c r="AN281" i="3"/>
  <c r="AN261" i="3"/>
  <c r="AN237" i="3"/>
  <c r="AN236" i="3"/>
  <c r="AN235" i="3"/>
  <c r="AN234" i="3"/>
  <c r="AN233" i="3"/>
  <c r="AN232" i="3"/>
  <c r="AN231" i="3"/>
  <c r="AN230" i="3"/>
  <c r="AN267" i="3"/>
  <c r="AN263" i="3"/>
  <c r="AN207" i="3"/>
  <c r="AN206" i="3"/>
  <c r="AN205" i="3"/>
  <c r="AN204" i="3"/>
  <c r="AN203" i="3"/>
  <c r="AN202" i="3"/>
  <c r="AN201" i="3"/>
  <c r="AN200" i="3"/>
  <c r="AN192" i="3"/>
  <c r="AN191" i="3"/>
  <c r="AN190" i="3"/>
  <c r="AN189" i="3"/>
  <c r="AN188" i="3"/>
  <c r="AN187" i="3"/>
  <c r="AN186" i="3"/>
  <c r="AN185" i="3"/>
  <c r="AN221" i="3"/>
  <c r="AN219" i="3"/>
  <c r="AN217" i="3"/>
  <c r="AN177" i="3"/>
  <c r="AN176" i="3"/>
  <c r="AN175" i="3"/>
  <c r="AN215" i="3"/>
  <c r="AN162" i="3"/>
  <c r="AN161" i="3"/>
  <c r="AN160" i="3"/>
  <c r="AN159" i="3"/>
  <c r="AN158" i="3"/>
  <c r="AN157" i="3"/>
  <c r="AN156" i="3"/>
  <c r="AN155" i="3"/>
  <c r="AN222" i="3"/>
  <c r="AN220" i="3"/>
  <c r="AN218" i="3"/>
  <c r="AN216" i="3"/>
  <c r="AN147" i="3"/>
  <c r="AN146" i="3"/>
  <c r="AN145" i="3"/>
  <c r="AN144" i="3"/>
  <c r="AN143" i="3"/>
  <c r="AN142" i="3"/>
  <c r="AN141" i="3"/>
  <c r="AN140" i="3"/>
  <c r="AN173" i="3"/>
  <c r="AN171" i="3"/>
  <c r="AN132" i="3"/>
  <c r="AN131" i="3"/>
  <c r="AN130" i="3"/>
  <c r="AN129" i="3"/>
  <c r="AN128" i="3"/>
  <c r="AN127" i="3"/>
  <c r="AN126" i="3"/>
  <c r="AN125" i="3"/>
  <c r="AN117" i="3"/>
  <c r="AN116" i="3"/>
  <c r="AN115" i="3"/>
  <c r="AN114" i="3"/>
  <c r="AN113" i="3"/>
  <c r="AN112" i="3"/>
  <c r="AN111" i="3"/>
  <c r="AN110" i="3"/>
  <c r="AN102" i="3"/>
  <c r="AN101" i="3"/>
  <c r="AN100" i="3"/>
  <c r="AN99" i="3"/>
  <c r="AN98" i="3"/>
  <c r="AN97" i="3"/>
  <c r="AN96" i="3"/>
  <c r="AN95" i="3"/>
  <c r="AN174" i="3"/>
  <c r="AN172" i="3"/>
  <c r="AN170" i="3"/>
  <c r="AN87" i="3"/>
  <c r="AN86" i="3"/>
  <c r="AN85" i="3"/>
  <c r="AN84" i="3"/>
  <c r="AN83" i="3"/>
  <c r="AN82" i="3"/>
  <c r="AN81" i="3"/>
  <c r="AN80" i="3"/>
  <c r="AN72" i="3"/>
  <c r="AN71" i="3"/>
  <c r="AN70" i="3"/>
  <c r="AN69" i="3"/>
  <c r="AN68" i="3"/>
  <c r="AN67" i="3"/>
  <c r="AN66" i="3"/>
  <c r="AN65" i="3"/>
  <c r="AN42" i="3"/>
  <c r="AN41" i="3"/>
  <c r="AN40" i="3"/>
  <c r="AN39" i="3"/>
  <c r="AN38" i="3"/>
  <c r="AN37" i="3"/>
  <c r="AN36" i="3"/>
  <c r="AN35" i="3"/>
  <c r="AV432" i="3"/>
  <c r="AV431" i="3"/>
  <c r="AV430" i="3"/>
  <c r="AV429" i="3"/>
  <c r="AV428" i="3"/>
  <c r="AV427" i="3"/>
  <c r="AV426" i="3"/>
  <c r="AV425" i="3"/>
  <c r="AV417" i="3"/>
  <c r="AV416" i="3"/>
  <c r="AV415" i="3"/>
  <c r="AV414" i="3"/>
  <c r="AV440" i="3"/>
  <c r="AV447" i="3"/>
  <c r="AV445" i="3"/>
  <c r="AV443" i="3"/>
  <c r="AV441" i="3"/>
  <c r="AV413" i="3"/>
  <c r="AV412" i="3"/>
  <c r="AV411" i="3"/>
  <c r="AV410" i="3"/>
  <c r="AV402" i="3"/>
  <c r="AV401" i="3"/>
  <c r="AV400" i="3"/>
  <c r="AV399" i="3"/>
  <c r="AV398" i="3"/>
  <c r="AV397" i="3"/>
  <c r="AV396" i="3"/>
  <c r="AV395" i="3"/>
  <c r="AV446" i="3"/>
  <c r="AV442" i="3"/>
  <c r="AV387" i="3"/>
  <c r="AV386" i="3"/>
  <c r="AV385" i="3"/>
  <c r="AV384" i="3"/>
  <c r="AV383" i="3"/>
  <c r="AV382" i="3"/>
  <c r="AV381" i="3"/>
  <c r="AV380" i="3"/>
  <c r="AV372" i="3"/>
  <c r="AV371" i="3"/>
  <c r="AV370" i="3"/>
  <c r="AV369" i="3"/>
  <c r="AV368" i="3"/>
  <c r="AV367" i="3"/>
  <c r="AV444" i="3"/>
  <c r="AV366" i="3"/>
  <c r="AV365" i="3"/>
  <c r="AV357" i="3"/>
  <c r="AV356" i="3"/>
  <c r="AV355" i="3"/>
  <c r="AV354" i="3"/>
  <c r="AV353" i="3"/>
  <c r="AV352" i="3"/>
  <c r="AV351" i="3"/>
  <c r="AV350" i="3"/>
  <c r="AV342" i="3"/>
  <c r="AV341" i="3"/>
  <c r="AV340" i="3"/>
  <c r="AV339" i="3"/>
  <c r="AV327" i="3"/>
  <c r="AV326" i="3"/>
  <c r="AV325" i="3"/>
  <c r="AV324" i="3"/>
  <c r="AV323" i="3"/>
  <c r="AV322" i="3"/>
  <c r="AV321" i="3"/>
  <c r="AV320" i="3"/>
  <c r="AV338" i="3"/>
  <c r="AV336" i="3"/>
  <c r="AV310" i="3"/>
  <c r="AV309" i="3"/>
  <c r="AV308" i="3"/>
  <c r="AV307" i="3"/>
  <c r="AV306" i="3"/>
  <c r="AV305" i="3"/>
  <c r="AV337" i="3"/>
  <c r="AV297" i="3"/>
  <c r="AV296" i="3"/>
  <c r="AV295" i="3"/>
  <c r="AV294" i="3"/>
  <c r="AV293" i="3"/>
  <c r="AV292" i="3"/>
  <c r="AV291" i="3"/>
  <c r="AV290" i="3"/>
  <c r="AV335" i="3"/>
  <c r="AV311" i="3"/>
  <c r="AV281" i="3"/>
  <c r="AV282" i="3"/>
  <c r="AV312" i="3"/>
  <c r="AV280" i="3"/>
  <c r="AV279" i="3"/>
  <c r="AV278" i="3"/>
  <c r="AV277" i="3"/>
  <c r="AV276" i="3"/>
  <c r="AV275" i="3"/>
  <c r="AV263" i="3"/>
  <c r="AV260" i="3"/>
  <c r="AV267" i="3"/>
  <c r="AV264" i="3"/>
  <c r="AV252" i="3"/>
  <c r="AV251" i="3"/>
  <c r="AV250" i="3"/>
  <c r="AV249" i="3"/>
  <c r="AV248" i="3"/>
  <c r="AV247" i="3"/>
  <c r="AV246" i="3"/>
  <c r="AV245" i="3"/>
  <c r="AV237" i="3"/>
  <c r="AV236" i="3"/>
  <c r="AV235" i="3"/>
  <c r="AV234" i="3"/>
  <c r="AV233" i="3"/>
  <c r="AV232" i="3"/>
  <c r="AV231" i="3"/>
  <c r="AV230" i="3"/>
  <c r="AV262" i="3"/>
  <c r="AV261" i="3"/>
  <c r="AV265" i="3"/>
  <c r="AV207" i="3"/>
  <c r="AV206" i="3"/>
  <c r="AV205" i="3"/>
  <c r="AV204" i="3"/>
  <c r="AV203" i="3"/>
  <c r="AV202" i="3"/>
  <c r="AV201" i="3"/>
  <c r="AV200" i="3"/>
  <c r="AV266" i="3"/>
  <c r="AV215" i="3"/>
  <c r="AV192" i="3"/>
  <c r="AV191" i="3"/>
  <c r="AV190" i="3"/>
  <c r="AV189" i="3"/>
  <c r="AV188" i="3"/>
  <c r="AV187" i="3"/>
  <c r="AV186" i="3"/>
  <c r="AV185" i="3"/>
  <c r="AV177" i="3"/>
  <c r="AV176" i="3"/>
  <c r="AV175" i="3"/>
  <c r="AV162" i="3"/>
  <c r="AV161" i="3"/>
  <c r="AV160" i="3"/>
  <c r="AV159" i="3"/>
  <c r="AV158" i="3"/>
  <c r="AV157" i="3"/>
  <c r="AV156" i="3"/>
  <c r="AV155" i="3"/>
  <c r="AV222" i="3"/>
  <c r="AV220" i="3"/>
  <c r="AV218" i="3"/>
  <c r="AV216" i="3"/>
  <c r="AV221" i="3"/>
  <c r="AV219" i="3"/>
  <c r="AV217" i="3"/>
  <c r="AV147" i="3"/>
  <c r="AV146" i="3"/>
  <c r="AV145" i="3"/>
  <c r="AV144" i="3"/>
  <c r="AV143" i="3"/>
  <c r="AV142" i="3"/>
  <c r="AV141" i="3"/>
  <c r="AV140" i="3"/>
  <c r="AV132" i="3"/>
  <c r="AV131" i="3"/>
  <c r="AV130" i="3"/>
  <c r="AV129" i="3"/>
  <c r="AV128" i="3"/>
  <c r="AV127" i="3"/>
  <c r="AV126" i="3"/>
  <c r="AV125" i="3"/>
  <c r="AV117" i="3"/>
  <c r="AV116" i="3"/>
  <c r="AV115" i="3"/>
  <c r="AV114" i="3"/>
  <c r="AV113" i="3"/>
  <c r="AV112" i="3"/>
  <c r="AV111" i="3"/>
  <c r="AV110" i="3"/>
  <c r="AV174" i="3"/>
  <c r="AV172" i="3"/>
  <c r="AV102" i="3"/>
  <c r="AV101" i="3"/>
  <c r="AV100" i="3"/>
  <c r="AV99" i="3"/>
  <c r="AV98" i="3"/>
  <c r="AV97" i="3"/>
  <c r="AV96" i="3"/>
  <c r="AV95" i="3"/>
  <c r="AV170" i="3"/>
  <c r="AV173" i="3"/>
  <c r="AV171" i="3"/>
  <c r="AV87" i="3"/>
  <c r="AV86" i="3"/>
  <c r="AV85" i="3"/>
  <c r="AV84" i="3"/>
  <c r="AV83" i="3"/>
  <c r="AV82" i="3"/>
  <c r="AV81" i="3"/>
  <c r="AV80" i="3"/>
  <c r="AV72" i="3"/>
  <c r="AV71" i="3"/>
  <c r="AV70" i="3"/>
  <c r="AV69" i="3"/>
  <c r="AV68" i="3"/>
  <c r="AV67" i="3"/>
  <c r="AV66" i="3"/>
  <c r="AV65" i="3"/>
  <c r="AV42" i="3"/>
  <c r="AV41" i="3"/>
  <c r="AV40" i="3"/>
  <c r="AV39" i="3"/>
  <c r="AV38" i="3"/>
  <c r="AV37" i="3"/>
  <c r="AV36" i="3"/>
  <c r="AV35" i="3"/>
  <c r="AO5" i="3"/>
  <c r="AO6" i="3"/>
  <c r="AO7" i="3"/>
  <c r="AO8" i="3"/>
  <c r="AO9" i="3"/>
  <c r="AO10" i="3"/>
  <c r="AO11" i="3"/>
  <c r="AN20" i="3"/>
  <c r="AV20" i="3"/>
  <c r="AN21" i="3"/>
  <c r="AV21" i="3"/>
  <c r="AN22" i="3"/>
  <c r="AV22" i="3"/>
  <c r="AN23" i="3"/>
  <c r="AV23" i="3"/>
  <c r="AQ24" i="3"/>
  <c r="AN26" i="3"/>
  <c r="AQ35" i="3"/>
  <c r="AN50" i="3"/>
  <c r="AV56" i="3"/>
  <c r="AN57" i="3"/>
  <c r="AO417" i="3"/>
  <c r="AO447" i="3"/>
  <c r="AO446" i="3"/>
  <c r="AO445" i="3"/>
  <c r="AO444" i="3"/>
  <c r="AO443" i="3"/>
  <c r="AO442" i="3"/>
  <c r="AO441" i="3"/>
  <c r="AO440" i="3"/>
  <c r="AO416" i="3"/>
  <c r="AO414" i="3"/>
  <c r="AO431" i="3"/>
  <c r="AO429" i="3"/>
  <c r="AO427" i="3"/>
  <c r="AO425" i="3"/>
  <c r="AO402" i="3"/>
  <c r="AO401" i="3"/>
  <c r="AO400" i="3"/>
  <c r="AO399" i="3"/>
  <c r="AO432" i="3"/>
  <c r="AO430" i="3"/>
  <c r="AO428" i="3"/>
  <c r="AO426" i="3"/>
  <c r="AO415" i="3"/>
  <c r="AO387" i="3"/>
  <c r="AO386" i="3"/>
  <c r="AO385" i="3"/>
  <c r="AO384" i="3"/>
  <c r="AO383" i="3"/>
  <c r="AO382" i="3"/>
  <c r="AO381" i="3"/>
  <c r="AO380" i="3"/>
  <c r="AO398" i="3"/>
  <c r="AO372" i="3"/>
  <c r="AO371" i="3"/>
  <c r="AO370" i="3"/>
  <c r="AO410" i="3"/>
  <c r="AO411" i="3"/>
  <c r="AO397" i="3"/>
  <c r="AO396" i="3"/>
  <c r="AO395" i="3"/>
  <c r="AO412" i="3"/>
  <c r="AO413" i="3"/>
  <c r="AO368" i="3"/>
  <c r="AO357" i="3"/>
  <c r="AO356" i="3"/>
  <c r="AO355" i="3"/>
  <c r="AO354" i="3"/>
  <c r="AO353" i="3"/>
  <c r="AO352" i="3"/>
  <c r="AO351" i="3"/>
  <c r="AO350" i="3"/>
  <c r="AO342" i="3"/>
  <c r="AO341" i="3"/>
  <c r="AO367" i="3"/>
  <c r="AO340" i="3"/>
  <c r="AO365" i="3"/>
  <c r="AO338" i="3"/>
  <c r="AO337" i="3"/>
  <c r="AO336" i="3"/>
  <c r="AO335" i="3"/>
  <c r="AO369" i="3"/>
  <c r="AO339" i="3"/>
  <c r="AO312" i="3"/>
  <c r="AO311" i="3"/>
  <c r="AO366" i="3"/>
  <c r="AO320" i="3"/>
  <c r="AO327" i="3"/>
  <c r="AO325" i="3"/>
  <c r="AO310" i="3"/>
  <c r="AO309" i="3"/>
  <c r="AO308" i="3"/>
  <c r="AO297" i="3"/>
  <c r="AO296" i="3"/>
  <c r="AO295" i="3"/>
  <c r="AO294" i="3"/>
  <c r="AO293" i="3"/>
  <c r="AO292" i="3"/>
  <c r="AO291" i="3"/>
  <c r="AO290" i="3"/>
  <c r="AO282" i="3"/>
  <c r="AO281" i="3"/>
  <c r="AO323" i="3"/>
  <c r="AO322" i="3"/>
  <c r="AO326" i="3"/>
  <c r="AO324" i="3"/>
  <c r="AO321" i="3"/>
  <c r="AO307" i="3"/>
  <c r="AO306" i="3"/>
  <c r="AO280" i="3"/>
  <c r="AO279" i="3"/>
  <c r="AO278" i="3"/>
  <c r="AO277" i="3"/>
  <c r="AO276" i="3"/>
  <c r="AO275" i="3"/>
  <c r="AO305" i="3"/>
  <c r="AO267" i="3"/>
  <c r="AO266" i="3"/>
  <c r="AO262" i="3"/>
  <c r="AO260" i="3"/>
  <c r="AO265" i="3"/>
  <c r="AO252" i="3"/>
  <c r="AO251" i="3"/>
  <c r="AO250" i="3"/>
  <c r="AO249" i="3"/>
  <c r="AO248" i="3"/>
  <c r="AO247" i="3"/>
  <c r="AO246" i="3"/>
  <c r="AO245" i="3"/>
  <c r="AO261" i="3"/>
  <c r="AO237" i="3"/>
  <c r="AO236" i="3"/>
  <c r="AO235" i="3"/>
  <c r="AO234" i="3"/>
  <c r="AO233" i="3"/>
  <c r="AO232" i="3"/>
  <c r="AO231" i="3"/>
  <c r="AO230" i="3"/>
  <c r="AO263" i="3"/>
  <c r="AO222" i="3"/>
  <c r="AO221" i="3"/>
  <c r="AO220" i="3"/>
  <c r="AO219" i="3"/>
  <c r="AO218" i="3"/>
  <c r="AO217" i="3"/>
  <c r="AO216" i="3"/>
  <c r="AO215" i="3"/>
  <c r="AO264" i="3"/>
  <c r="AO207" i="3"/>
  <c r="AO177" i="3"/>
  <c r="AO176" i="3"/>
  <c r="AO175" i="3"/>
  <c r="AO174" i="3"/>
  <c r="AO173" i="3"/>
  <c r="AO172" i="3"/>
  <c r="AO171" i="3"/>
  <c r="AO170" i="3"/>
  <c r="AO204" i="3"/>
  <c r="AO203" i="3"/>
  <c r="AO201" i="3"/>
  <c r="AO202" i="3"/>
  <c r="AO200" i="3"/>
  <c r="AO206" i="3"/>
  <c r="AO205" i="3"/>
  <c r="AO192" i="3"/>
  <c r="AO191" i="3"/>
  <c r="AO190" i="3"/>
  <c r="AO189" i="3"/>
  <c r="AO188" i="3"/>
  <c r="AO187" i="3"/>
  <c r="AO186" i="3"/>
  <c r="AO185" i="3"/>
  <c r="AO162" i="3"/>
  <c r="AO160" i="3"/>
  <c r="AO155" i="3"/>
  <c r="AO132" i="3"/>
  <c r="AO131" i="3"/>
  <c r="AO130" i="3"/>
  <c r="AO129" i="3"/>
  <c r="AO128" i="3"/>
  <c r="AO127" i="3"/>
  <c r="AO126" i="3"/>
  <c r="AO117" i="3"/>
  <c r="AO116" i="3"/>
  <c r="AO115" i="3"/>
  <c r="AO114" i="3"/>
  <c r="AO113" i="3"/>
  <c r="AO157" i="3"/>
  <c r="AO102" i="3"/>
  <c r="AO101" i="3"/>
  <c r="AO100" i="3"/>
  <c r="AO99" i="3"/>
  <c r="AO98" i="3"/>
  <c r="AO97" i="3"/>
  <c r="AO96" i="3"/>
  <c r="AO158" i="3"/>
  <c r="AO161" i="3"/>
  <c r="AO159" i="3"/>
  <c r="AO156" i="3"/>
  <c r="AO147" i="3"/>
  <c r="AO146" i="3"/>
  <c r="AO145" i="3"/>
  <c r="AO144" i="3"/>
  <c r="AO143" i="3"/>
  <c r="AO142" i="3"/>
  <c r="AO141" i="3"/>
  <c r="AO140" i="3"/>
  <c r="AO111" i="3"/>
  <c r="AO125" i="3"/>
  <c r="AO112" i="3"/>
  <c r="AO87" i="3"/>
  <c r="AO86" i="3"/>
  <c r="AO85" i="3"/>
  <c r="AO84" i="3"/>
  <c r="AO83" i="3"/>
  <c r="AO82" i="3"/>
  <c r="AO81" i="3"/>
  <c r="AO80" i="3"/>
  <c r="AO72" i="3"/>
  <c r="AO71" i="3"/>
  <c r="AO70" i="3"/>
  <c r="AO69" i="3"/>
  <c r="AO68" i="3"/>
  <c r="AO67" i="3"/>
  <c r="AO66" i="3"/>
  <c r="AO65" i="3"/>
  <c r="AO57" i="3"/>
  <c r="AO56" i="3"/>
  <c r="AO55" i="3"/>
  <c r="AO54" i="3"/>
  <c r="AO53" i="3"/>
  <c r="AO52" i="3"/>
  <c r="AO51" i="3"/>
  <c r="AO50" i="3"/>
  <c r="AO95" i="3"/>
  <c r="AO27" i="3"/>
  <c r="AO26" i="3"/>
  <c r="AO25" i="3"/>
  <c r="AO24" i="3"/>
  <c r="AO110" i="3"/>
  <c r="AP5" i="3"/>
  <c r="AP6" i="3"/>
  <c r="AP7" i="3"/>
  <c r="AP8" i="3"/>
  <c r="AP9" i="3"/>
  <c r="AP10" i="3"/>
  <c r="AP11" i="3"/>
  <c r="AP12" i="3"/>
  <c r="AO20" i="3"/>
  <c r="AO21" i="3"/>
  <c r="AO22" i="3"/>
  <c r="AO23" i="3"/>
  <c r="AP26" i="3"/>
  <c r="AO37" i="3"/>
  <c r="AO39" i="3"/>
  <c r="AO41" i="3"/>
  <c r="AP50" i="3"/>
  <c r="AN52" i="3"/>
  <c r="AN54" i="3"/>
  <c r="AV57" i="3"/>
  <c r="AP447" i="3"/>
  <c r="AP446" i="3"/>
  <c r="AP445" i="3"/>
  <c r="AP444" i="3"/>
  <c r="AP443" i="3"/>
  <c r="AP442" i="3"/>
  <c r="AP441" i="3"/>
  <c r="AP440" i="3"/>
  <c r="AP432" i="3"/>
  <c r="AP431" i="3"/>
  <c r="AP430" i="3"/>
  <c r="AP429" i="3"/>
  <c r="AP428" i="3"/>
  <c r="AP427" i="3"/>
  <c r="AP426" i="3"/>
  <c r="AP425" i="3"/>
  <c r="AP416" i="3"/>
  <c r="AP417" i="3"/>
  <c r="AP415" i="3"/>
  <c r="AP413" i="3"/>
  <c r="AP412" i="3"/>
  <c r="AP411" i="3"/>
  <c r="AP410" i="3"/>
  <c r="AP387" i="3"/>
  <c r="AP386" i="3"/>
  <c r="AP385" i="3"/>
  <c r="AP384" i="3"/>
  <c r="AP383" i="3"/>
  <c r="AP382" i="3"/>
  <c r="AP381" i="3"/>
  <c r="AP380" i="3"/>
  <c r="AP414" i="3"/>
  <c r="AP402" i="3"/>
  <c r="AP398" i="3"/>
  <c r="AP372" i="3"/>
  <c r="AP371" i="3"/>
  <c r="AP399" i="3"/>
  <c r="AP397" i="3"/>
  <c r="AP396" i="3"/>
  <c r="AP395" i="3"/>
  <c r="AP401" i="3"/>
  <c r="AP366" i="3"/>
  <c r="AP365" i="3"/>
  <c r="AP367" i="3"/>
  <c r="AP369" i="3"/>
  <c r="AP368" i="3"/>
  <c r="AP351" i="3"/>
  <c r="AP341" i="3"/>
  <c r="AP353" i="3"/>
  <c r="AP338" i="3"/>
  <c r="AP337" i="3"/>
  <c r="AP336" i="3"/>
  <c r="AP335" i="3"/>
  <c r="AP355" i="3"/>
  <c r="AP342" i="3"/>
  <c r="AP327" i="3"/>
  <c r="AP326" i="3"/>
  <c r="AP325" i="3"/>
  <c r="AP324" i="3"/>
  <c r="AP323" i="3"/>
  <c r="AP322" i="3"/>
  <c r="AP321" i="3"/>
  <c r="AP320" i="3"/>
  <c r="AP400" i="3"/>
  <c r="AP370" i="3"/>
  <c r="AP357" i="3"/>
  <c r="AP354" i="3"/>
  <c r="AP356" i="3"/>
  <c r="AP350" i="3"/>
  <c r="AP352" i="3"/>
  <c r="AP340" i="3"/>
  <c r="AP311" i="3"/>
  <c r="AP339" i="3"/>
  <c r="AP307" i="3"/>
  <c r="AP295" i="3"/>
  <c r="AP291" i="3"/>
  <c r="AP308" i="3"/>
  <c r="AP282" i="3"/>
  <c r="AP309" i="3"/>
  <c r="AP306" i="3"/>
  <c r="AP294" i="3"/>
  <c r="AP310" i="3"/>
  <c r="AP290" i="3"/>
  <c r="AP297" i="3"/>
  <c r="AP293" i="3"/>
  <c r="AP280" i="3"/>
  <c r="AP279" i="3"/>
  <c r="AP278" i="3"/>
  <c r="AP277" i="3"/>
  <c r="AP276" i="3"/>
  <c r="AP275" i="3"/>
  <c r="AP312" i="3"/>
  <c r="AP305" i="3"/>
  <c r="AP267" i="3"/>
  <c r="AP296" i="3"/>
  <c r="AP292" i="3"/>
  <c r="AP281" i="3"/>
  <c r="AP262" i="3"/>
  <c r="AP260" i="3"/>
  <c r="AP266" i="3"/>
  <c r="AP265" i="3"/>
  <c r="AP252" i="3"/>
  <c r="AP251" i="3"/>
  <c r="AP250" i="3"/>
  <c r="AP249" i="3"/>
  <c r="AP248" i="3"/>
  <c r="AP247" i="3"/>
  <c r="AP246" i="3"/>
  <c r="AP245" i="3"/>
  <c r="AP261" i="3"/>
  <c r="AP237" i="3"/>
  <c r="AP236" i="3"/>
  <c r="AP235" i="3"/>
  <c r="AP234" i="3"/>
  <c r="AP233" i="3"/>
  <c r="AP232" i="3"/>
  <c r="AP231" i="3"/>
  <c r="AP230" i="3"/>
  <c r="AP263" i="3"/>
  <c r="AP222" i="3"/>
  <c r="AP221" i="3"/>
  <c r="AP220" i="3"/>
  <c r="AP219" i="3"/>
  <c r="AP218" i="3"/>
  <c r="AP217" i="3"/>
  <c r="AP216" i="3"/>
  <c r="AP215" i="3"/>
  <c r="AP207" i="3"/>
  <c r="AP206" i="3"/>
  <c r="AP205" i="3"/>
  <c r="AP204" i="3"/>
  <c r="AP264" i="3"/>
  <c r="AP162" i="3"/>
  <c r="AP161" i="3"/>
  <c r="AP160" i="3"/>
  <c r="AP159" i="3"/>
  <c r="AP158" i="3"/>
  <c r="AP203" i="3"/>
  <c r="AP201" i="3"/>
  <c r="AP202" i="3"/>
  <c r="AP200" i="3"/>
  <c r="AP192" i="3"/>
  <c r="AP191" i="3"/>
  <c r="AP190" i="3"/>
  <c r="AP189" i="3"/>
  <c r="AP188" i="3"/>
  <c r="AP187" i="3"/>
  <c r="AP186" i="3"/>
  <c r="AP185" i="3"/>
  <c r="AP177" i="3"/>
  <c r="AP176" i="3"/>
  <c r="AP175" i="3"/>
  <c r="AP174" i="3"/>
  <c r="AP173" i="3"/>
  <c r="AP172" i="3"/>
  <c r="AP171" i="3"/>
  <c r="AP170" i="3"/>
  <c r="AP157" i="3"/>
  <c r="AP156" i="3"/>
  <c r="AP147" i="3"/>
  <c r="AP146" i="3"/>
  <c r="AP145" i="3"/>
  <c r="AP144" i="3"/>
  <c r="AP143" i="3"/>
  <c r="AP142" i="3"/>
  <c r="AP141" i="3"/>
  <c r="AP140" i="3"/>
  <c r="AP155" i="3"/>
  <c r="AP132" i="3"/>
  <c r="AP131" i="3"/>
  <c r="AP130" i="3"/>
  <c r="AP129" i="3"/>
  <c r="AP128" i="3"/>
  <c r="AP127" i="3"/>
  <c r="AP126" i="3"/>
  <c r="AP125" i="3"/>
  <c r="AP116" i="3"/>
  <c r="AP114" i="3"/>
  <c r="AP112" i="3"/>
  <c r="AP99" i="3"/>
  <c r="AP102" i="3"/>
  <c r="AP87" i="3"/>
  <c r="AP86" i="3"/>
  <c r="AP85" i="3"/>
  <c r="AP84" i="3"/>
  <c r="AP83" i="3"/>
  <c r="AP82" i="3"/>
  <c r="AP81" i="3"/>
  <c r="AP80" i="3"/>
  <c r="AP97" i="3"/>
  <c r="AP72" i="3"/>
  <c r="AP71" i="3"/>
  <c r="AP70" i="3"/>
  <c r="AP69" i="3"/>
  <c r="AP68" i="3"/>
  <c r="AP67" i="3"/>
  <c r="AP66" i="3"/>
  <c r="AP65" i="3"/>
  <c r="AP101" i="3"/>
  <c r="AP57" i="3"/>
  <c r="AP56" i="3"/>
  <c r="AP117" i="3"/>
  <c r="AP115" i="3"/>
  <c r="AP113" i="3"/>
  <c r="AP42" i="3"/>
  <c r="AP41" i="3"/>
  <c r="AP40" i="3"/>
  <c r="AP39" i="3"/>
  <c r="AP38" i="3"/>
  <c r="AP37" i="3"/>
  <c r="AP36" i="3"/>
  <c r="AP35" i="3"/>
  <c r="AP110" i="3"/>
  <c r="AP111" i="3"/>
  <c r="AP96" i="3"/>
  <c r="AQ5" i="3"/>
  <c r="AQ6" i="3"/>
  <c r="AQ7" i="3"/>
  <c r="AQ8" i="3"/>
  <c r="AQ9" i="3"/>
  <c r="AQ10" i="3"/>
  <c r="AQ11" i="3"/>
  <c r="AQ12" i="3"/>
  <c r="AP20" i="3"/>
  <c r="AP21" i="3"/>
  <c r="AP22" i="3"/>
  <c r="AP23" i="3"/>
  <c r="AV25" i="3"/>
  <c r="AQ26" i="3"/>
  <c r="AQ34" i="3"/>
  <c r="AQ37" i="3"/>
  <c r="AQ39" i="3"/>
  <c r="AV50" i="3"/>
  <c r="AP52" i="3"/>
  <c r="AP54" i="3"/>
  <c r="AQ447" i="3"/>
  <c r="AQ446" i="3"/>
  <c r="AQ445" i="3"/>
  <c r="AQ444" i="3"/>
  <c r="AQ443" i="3"/>
  <c r="AQ442" i="3"/>
  <c r="AQ441" i="3"/>
  <c r="AQ440" i="3"/>
  <c r="AQ432" i="3"/>
  <c r="AQ431" i="3"/>
  <c r="AQ430" i="3"/>
  <c r="AQ429" i="3"/>
  <c r="AQ428" i="3"/>
  <c r="AQ427" i="3"/>
  <c r="AQ426" i="3"/>
  <c r="AQ425" i="3"/>
  <c r="AQ417" i="3"/>
  <c r="AQ415" i="3"/>
  <c r="AQ413" i="3"/>
  <c r="AQ412" i="3"/>
  <c r="AQ411" i="3"/>
  <c r="AQ410" i="3"/>
  <c r="AQ402" i="3"/>
  <c r="AQ401" i="3"/>
  <c r="AQ400" i="3"/>
  <c r="AQ399" i="3"/>
  <c r="AQ398" i="3"/>
  <c r="AQ397" i="3"/>
  <c r="AQ396" i="3"/>
  <c r="AQ395" i="3"/>
  <c r="AQ416" i="3"/>
  <c r="AQ414" i="3"/>
  <c r="AQ372" i="3"/>
  <c r="AQ371" i="3"/>
  <c r="AQ370" i="3"/>
  <c r="AQ369" i="3"/>
  <c r="AQ387" i="3"/>
  <c r="AQ386" i="3"/>
  <c r="AQ385" i="3"/>
  <c r="AQ384" i="3"/>
  <c r="AQ383" i="3"/>
  <c r="AQ382" i="3"/>
  <c r="AQ381" i="3"/>
  <c r="AQ380" i="3"/>
  <c r="AQ357" i="3"/>
  <c r="AQ356" i="3"/>
  <c r="AQ355" i="3"/>
  <c r="AQ354" i="3"/>
  <c r="AQ353" i="3"/>
  <c r="AQ352" i="3"/>
  <c r="AQ351" i="3"/>
  <c r="AQ350" i="3"/>
  <c r="AQ367" i="3"/>
  <c r="AQ368" i="3"/>
  <c r="AQ366" i="3"/>
  <c r="AQ365" i="3"/>
  <c r="AQ340" i="3"/>
  <c r="AQ338" i="3"/>
  <c r="AQ337" i="3"/>
  <c r="AQ336" i="3"/>
  <c r="AQ335" i="3"/>
  <c r="AQ342" i="3"/>
  <c r="AQ327" i="3"/>
  <c r="AQ326" i="3"/>
  <c r="AQ325" i="3"/>
  <c r="AQ324" i="3"/>
  <c r="AQ323" i="3"/>
  <c r="AQ322" i="3"/>
  <c r="AQ321" i="3"/>
  <c r="AQ320" i="3"/>
  <c r="AQ339" i="3"/>
  <c r="AQ312" i="3"/>
  <c r="AQ341" i="3"/>
  <c r="AQ311" i="3"/>
  <c r="AQ308" i="3"/>
  <c r="AQ282" i="3"/>
  <c r="AQ309" i="3"/>
  <c r="AQ306" i="3"/>
  <c r="AQ294" i="3"/>
  <c r="AQ310" i="3"/>
  <c r="AQ290" i="3"/>
  <c r="AQ297" i="3"/>
  <c r="AQ293" i="3"/>
  <c r="AQ280" i="3"/>
  <c r="AQ279" i="3"/>
  <c r="AQ278" i="3"/>
  <c r="AQ277" i="3"/>
  <c r="AQ276" i="3"/>
  <c r="AQ275" i="3"/>
  <c r="AQ305" i="3"/>
  <c r="AQ267" i="3"/>
  <c r="AQ266" i="3"/>
  <c r="AQ265" i="3"/>
  <c r="AQ264" i="3"/>
  <c r="AQ263" i="3"/>
  <c r="AQ262" i="3"/>
  <c r="AQ296" i="3"/>
  <c r="AQ292" i="3"/>
  <c r="AQ281" i="3"/>
  <c r="AQ295" i="3"/>
  <c r="AQ252" i="3"/>
  <c r="AQ251" i="3"/>
  <c r="AQ250" i="3"/>
  <c r="AQ249" i="3"/>
  <c r="AQ248" i="3"/>
  <c r="AQ247" i="3"/>
  <c r="AQ246" i="3"/>
  <c r="AQ245" i="3"/>
  <c r="AQ261" i="3"/>
  <c r="AQ237" i="3"/>
  <c r="AQ236" i="3"/>
  <c r="AQ291" i="3"/>
  <c r="AQ222" i="3"/>
  <c r="AQ221" i="3"/>
  <c r="AQ220" i="3"/>
  <c r="AQ219" i="3"/>
  <c r="AQ218" i="3"/>
  <c r="AQ217" i="3"/>
  <c r="AQ216" i="3"/>
  <c r="AQ215" i="3"/>
  <c r="AQ207" i="3"/>
  <c r="AQ206" i="3"/>
  <c r="AQ205" i="3"/>
  <c r="AQ307" i="3"/>
  <c r="AQ260" i="3"/>
  <c r="AQ203" i="3"/>
  <c r="AQ201" i="3"/>
  <c r="AQ204" i="3"/>
  <c r="AQ234" i="3"/>
  <c r="AQ232" i="3"/>
  <c r="AQ230" i="3"/>
  <c r="AQ202" i="3"/>
  <c r="AQ200" i="3"/>
  <c r="AQ192" i="3"/>
  <c r="AQ191" i="3"/>
  <c r="AQ190" i="3"/>
  <c r="AQ189" i="3"/>
  <c r="AQ188" i="3"/>
  <c r="AQ187" i="3"/>
  <c r="AQ186" i="3"/>
  <c r="AQ185" i="3"/>
  <c r="AQ235" i="3"/>
  <c r="AQ233" i="3"/>
  <c r="AQ231" i="3"/>
  <c r="AQ177" i="3"/>
  <c r="AQ176" i="3"/>
  <c r="AQ175" i="3"/>
  <c r="AQ174" i="3"/>
  <c r="AQ173" i="3"/>
  <c r="AQ172" i="3"/>
  <c r="AQ171" i="3"/>
  <c r="AQ170" i="3"/>
  <c r="AQ162" i="3"/>
  <c r="AQ161" i="3"/>
  <c r="AQ160" i="3"/>
  <c r="AQ159" i="3"/>
  <c r="AQ157" i="3"/>
  <c r="AQ158" i="3"/>
  <c r="AQ156" i="3"/>
  <c r="AQ147" i="3"/>
  <c r="AQ146" i="3"/>
  <c r="AQ145" i="3"/>
  <c r="AQ144" i="3"/>
  <c r="AQ143" i="3"/>
  <c r="AQ142" i="3"/>
  <c r="AQ141" i="3"/>
  <c r="AQ140" i="3"/>
  <c r="AQ155" i="3"/>
  <c r="AQ132" i="3"/>
  <c r="AQ131" i="3"/>
  <c r="AQ130" i="3"/>
  <c r="AQ129" i="3"/>
  <c r="AQ128" i="3"/>
  <c r="AQ127" i="3"/>
  <c r="AQ126" i="3"/>
  <c r="AQ125" i="3"/>
  <c r="AQ117" i="3"/>
  <c r="AQ116" i="3"/>
  <c r="AQ115" i="3"/>
  <c r="AQ114" i="3"/>
  <c r="AQ113" i="3"/>
  <c r="AQ112" i="3"/>
  <c r="AQ111" i="3"/>
  <c r="AQ110" i="3"/>
  <c r="AQ102" i="3"/>
  <c r="AQ87" i="3"/>
  <c r="AQ86" i="3"/>
  <c r="AQ85" i="3"/>
  <c r="AQ84" i="3"/>
  <c r="AQ83" i="3"/>
  <c r="AQ82" i="3"/>
  <c r="AQ81" i="3"/>
  <c r="AQ80" i="3"/>
  <c r="AQ97" i="3"/>
  <c r="AQ72" i="3"/>
  <c r="AQ71" i="3"/>
  <c r="AQ70" i="3"/>
  <c r="AQ69" i="3"/>
  <c r="AQ68" i="3"/>
  <c r="AQ67" i="3"/>
  <c r="AQ66" i="3"/>
  <c r="AQ65" i="3"/>
  <c r="AQ101" i="3"/>
  <c r="AQ57" i="3"/>
  <c r="AQ56" i="3"/>
  <c r="AQ55" i="3"/>
  <c r="AQ54" i="3"/>
  <c r="AQ53" i="3"/>
  <c r="AQ52" i="3"/>
  <c r="AQ51" i="3"/>
  <c r="AQ50" i="3"/>
  <c r="AQ100" i="3"/>
  <c r="AQ98" i="3"/>
  <c r="AQ95" i="3"/>
  <c r="AQ96" i="3"/>
  <c r="AQ99" i="3"/>
  <c r="AL19" i="3"/>
  <c r="AQ20" i="3"/>
  <c r="AQ21" i="3"/>
  <c r="AQ22" i="3"/>
  <c r="AQ23" i="3"/>
  <c r="AN25" i="3"/>
  <c r="AV52" i="3"/>
  <c r="AV54" i="3"/>
  <c r="AR4" i="3"/>
  <c r="AP25" i="3"/>
  <c r="AV27" i="3"/>
  <c r="AP95" i="3"/>
  <c r="AK4" i="3"/>
  <c r="AS4" i="3"/>
  <c r="AO34" i="3"/>
  <c r="AV24" i="3"/>
  <c r="AQ25" i="3"/>
  <c r="AN27" i="3"/>
  <c r="AO36" i="3"/>
  <c r="AO38" i="3"/>
  <c r="AO40" i="3"/>
  <c r="AO42" i="3"/>
  <c r="AN51" i="3"/>
  <c r="AN53" i="3"/>
  <c r="AN55" i="3"/>
  <c r="AL4" i="3"/>
  <c r="AT4" i="3"/>
  <c r="AP49" i="3"/>
  <c r="AO19" i="3"/>
  <c r="AN24" i="3"/>
  <c r="AP27" i="3"/>
  <c r="AP34" i="3"/>
  <c r="AQ36" i="3"/>
  <c r="AQ38" i="3"/>
  <c r="AQ40" i="3"/>
  <c r="AQ42" i="3"/>
  <c r="AP51" i="3"/>
  <c r="AP53" i="3"/>
  <c r="AP55" i="3"/>
  <c r="AM4" i="3"/>
  <c r="AU4" i="3"/>
  <c r="AN5" i="3"/>
  <c r="AV5" i="3"/>
  <c r="AN6" i="3"/>
  <c r="AV6" i="3"/>
  <c r="AN7" i="3"/>
  <c r="AV7" i="3"/>
  <c r="AN8" i="3"/>
  <c r="AV8" i="3"/>
  <c r="AN9" i="3"/>
  <c r="AV9" i="3"/>
  <c r="AN10" i="3"/>
  <c r="AV10" i="3"/>
  <c r="AN11" i="3"/>
  <c r="AV11" i="3"/>
  <c r="AN12" i="3"/>
  <c r="AV12" i="3"/>
  <c r="AP19" i="3"/>
  <c r="AP24" i="3"/>
  <c r="AV26" i="3"/>
  <c r="AQ27" i="3"/>
  <c r="AO35" i="3"/>
  <c r="AV51" i="3"/>
  <c r="AV53" i="3"/>
  <c r="AV55" i="3"/>
  <c r="AN56" i="3"/>
  <c r="AP100" i="3"/>
  <c r="U118" i="3"/>
  <c r="U208" i="3"/>
  <c r="U238" i="3"/>
  <c r="U298" i="3"/>
  <c r="U328" i="3"/>
  <c r="U343" i="3"/>
  <c r="U388" i="3"/>
  <c r="U433" i="3"/>
  <c r="AQ157" i="5"/>
  <c r="W49" i="5"/>
  <c r="AK34" i="5"/>
  <c r="X49" i="5"/>
  <c r="AL34" i="5"/>
  <c r="AC49" i="5"/>
  <c r="AQ34" i="5"/>
  <c r="AP42" i="5"/>
  <c r="AP38" i="5"/>
  <c r="AP24" i="5"/>
  <c r="AP41" i="5"/>
  <c r="AR7" i="5"/>
  <c r="F8" i="5"/>
  <c r="AP34" i="5"/>
  <c r="AB49" i="5"/>
  <c r="AD79" i="5"/>
  <c r="AR64" i="5"/>
  <c r="Y49" i="5"/>
  <c r="AM34" i="5"/>
  <c r="AQ23" i="5"/>
  <c r="AR447" i="5"/>
  <c r="AR446" i="5"/>
  <c r="AR445" i="5"/>
  <c r="AR444" i="5"/>
  <c r="AR443" i="5"/>
  <c r="AR442" i="5"/>
  <c r="AR441" i="5"/>
  <c r="AR440" i="5"/>
  <c r="AR432" i="5"/>
  <c r="AR431" i="5"/>
  <c r="AR430" i="5"/>
  <c r="AR428" i="5"/>
  <c r="AR427" i="5"/>
  <c r="AR398" i="5"/>
  <c r="AR397" i="5"/>
  <c r="AR396" i="5"/>
  <c r="AR417" i="5"/>
  <c r="AR413" i="5"/>
  <c r="AR387" i="5"/>
  <c r="AR386" i="5"/>
  <c r="AR385" i="5"/>
  <c r="AR416" i="5"/>
  <c r="AR414" i="5"/>
  <c r="AR410" i="5"/>
  <c r="AR399" i="5"/>
  <c r="AR426" i="5"/>
  <c r="AR425" i="5"/>
  <c r="AR372" i="5"/>
  <c r="AR371" i="5"/>
  <c r="AR370" i="5"/>
  <c r="AR411" i="5"/>
  <c r="AR412" i="5"/>
  <c r="AR395" i="5"/>
  <c r="AR401" i="5"/>
  <c r="AR384" i="5"/>
  <c r="AR400" i="5"/>
  <c r="AR415" i="5"/>
  <c r="AR402" i="5"/>
  <c r="AR383" i="5"/>
  <c r="AR368" i="5"/>
  <c r="AR367" i="5"/>
  <c r="AR366" i="5"/>
  <c r="AR365" i="5"/>
  <c r="AR429" i="5"/>
  <c r="AR380" i="5"/>
  <c r="AR354" i="5"/>
  <c r="AR357" i="5"/>
  <c r="AR382" i="5"/>
  <c r="AR381" i="5"/>
  <c r="AR355" i="5"/>
  <c r="AR351" i="5"/>
  <c r="AR369" i="5"/>
  <c r="AR353" i="5"/>
  <c r="AR341" i="5"/>
  <c r="AR356" i="5"/>
  <c r="AR342" i="5"/>
  <c r="AR338" i="5"/>
  <c r="AR325" i="5"/>
  <c r="AR308" i="5"/>
  <c r="AR339" i="5"/>
  <c r="AR335" i="5"/>
  <c r="AR327" i="5"/>
  <c r="AR306" i="5"/>
  <c r="AR320" i="5"/>
  <c r="AR309" i="5"/>
  <c r="AR294" i="5"/>
  <c r="AR326" i="5"/>
  <c r="AR324" i="5"/>
  <c r="AR321" i="5"/>
  <c r="AR307" i="5"/>
  <c r="AR291" i="5"/>
  <c r="AR340" i="5"/>
  <c r="AR337" i="5"/>
  <c r="AR310" i="5"/>
  <c r="AR293" i="5"/>
  <c r="AR312" i="5"/>
  <c r="AR311" i="5"/>
  <c r="AR352" i="5"/>
  <c r="AR292" i="5"/>
  <c r="AR290" i="5"/>
  <c r="AR350" i="5"/>
  <c r="AR336" i="5"/>
  <c r="AR297" i="5"/>
  <c r="AR296" i="5"/>
  <c r="AR295" i="5"/>
  <c r="AR282" i="5"/>
  <c r="AR281" i="5"/>
  <c r="AR280" i="5"/>
  <c r="AR279" i="5"/>
  <c r="AR278" i="5"/>
  <c r="AR277" i="5"/>
  <c r="AR276" i="5"/>
  <c r="AR275" i="5"/>
  <c r="AR266" i="5"/>
  <c r="AR252" i="5"/>
  <c r="AR261" i="5"/>
  <c r="AR245" i="5"/>
  <c r="AR305" i="5"/>
  <c r="AR264" i="5"/>
  <c r="AR267" i="5"/>
  <c r="AR262" i="5"/>
  <c r="AR248" i="5"/>
  <c r="AR323" i="5"/>
  <c r="AR322" i="5"/>
  <c r="AR265" i="5"/>
  <c r="AR249" i="5"/>
  <c r="AR250" i="5"/>
  <c r="AR246" i="5"/>
  <c r="AR237" i="5"/>
  <c r="AR236" i="5"/>
  <c r="AR235" i="5"/>
  <c r="AR234" i="5"/>
  <c r="AR233" i="5"/>
  <c r="AR232" i="5"/>
  <c r="AR231" i="5"/>
  <c r="AR230" i="5"/>
  <c r="AR263" i="5"/>
  <c r="AR222" i="5"/>
  <c r="AR221" i="5"/>
  <c r="AR220" i="5"/>
  <c r="AR219" i="5"/>
  <c r="AR218" i="5"/>
  <c r="AR217" i="5"/>
  <c r="AR216" i="5"/>
  <c r="AR215" i="5"/>
  <c r="AR251" i="5"/>
  <c r="AR247" i="5"/>
  <c r="AR207" i="5"/>
  <c r="AR206" i="5"/>
  <c r="AR205" i="5"/>
  <c r="AR204" i="5"/>
  <c r="AR203" i="5"/>
  <c r="AR202" i="5"/>
  <c r="AR201" i="5"/>
  <c r="AR200" i="5"/>
  <c r="AR177" i="5"/>
  <c r="AR176" i="5"/>
  <c r="AR175" i="5"/>
  <c r="AR174" i="5"/>
  <c r="AR173" i="5"/>
  <c r="AR172" i="5"/>
  <c r="AR171" i="5"/>
  <c r="AR170" i="5"/>
  <c r="AR162" i="5"/>
  <c r="AR161" i="5"/>
  <c r="AR160" i="5"/>
  <c r="AR159" i="5"/>
  <c r="AR157" i="5"/>
  <c r="AR260" i="5"/>
  <c r="AR190" i="5"/>
  <c r="AR147" i="5"/>
  <c r="AR146" i="5"/>
  <c r="AR145" i="5"/>
  <c r="AR144" i="5"/>
  <c r="AR143" i="5"/>
  <c r="AR142" i="5"/>
  <c r="AR141" i="5"/>
  <c r="AR140" i="5"/>
  <c r="AR188" i="5"/>
  <c r="AR185" i="5"/>
  <c r="AR158" i="5"/>
  <c r="AR156" i="5"/>
  <c r="AR132" i="5"/>
  <c r="AR131" i="5"/>
  <c r="AR130" i="5"/>
  <c r="AR129" i="5"/>
  <c r="AR128" i="5"/>
  <c r="AR127" i="5"/>
  <c r="AR126" i="5"/>
  <c r="AR125" i="5"/>
  <c r="AR192" i="5"/>
  <c r="AR186" i="5"/>
  <c r="AR189" i="5"/>
  <c r="AR117" i="5"/>
  <c r="AR116" i="5"/>
  <c r="AR115" i="5"/>
  <c r="AR102" i="5"/>
  <c r="AR101" i="5"/>
  <c r="AR100" i="5"/>
  <c r="AR99" i="5"/>
  <c r="AR98" i="5"/>
  <c r="AR97" i="5"/>
  <c r="AR96" i="5"/>
  <c r="AR95" i="5"/>
  <c r="AR187" i="5"/>
  <c r="AR155" i="5"/>
  <c r="AR191" i="5"/>
  <c r="AR114" i="5"/>
  <c r="AR112" i="5"/>
  <c r="AR85" i="5"/>
  <c r="AR84" i="5"/>
  <c r="AR57" i="5"/>
  <c r="AR56" i="5"/>
  <c r="AR55" i="5"/>
  <c r="AR54" i="5"/>
  <c r="AR53" i="5"/>
  <c r="AR83" i="5"/>
  <c r="AR42" i="5"/>
  <c r="AR41" i="5"/>
  <c r="AR40" i="5"/>
  <c r="AR39" i="5"/>
  <c r="AR38" i="5"/>
  <c r="AR37" i="5"/>
  <c r="AR36" i="5"/>
  <c r="AR35" i="5"/>
  <c r="AR82" i="5"/>
  <c r="AR26" i="5"/>
  <c r="AR25" i="5"/>
  <c r="AR24" i="5"/>
  <c r="AR23" i="5"/>
  <c r="AR113" i="5"/>
  <c r="AR111" i="5"/>
  <c r="AR110" i="5"/>
  <c r="AR87" i="5"/>
  <c r="AM19" i="5"/>
  <c r="AK4" i="5"/>
  <c r="AS4" i="5"/>
  <c r="AN19" i="5"/>
  <c r="AP20" i="5"/>
  <c r="AQ24" i="5"/>
  <c r="AP25" i="5"/>
  <c r="AP39" i="5"/>
  <c r="AR51" i="5"/>
  <c r="Z64" i="5"/>
  <c r="AR21" i="5"/>
  <c r="AL4" i="5"/>
  <c r="AT4" i="5"/>
  <c r="AQ20" i="5"/>
  <c r="AQ25" i="5"/>
  <c r="AP37" i="5"/>
  <c r="AE49" i="5"/>
  <c r="AA64" i="5"/>
  <c r="AQ21" i="5"/>
  <c r="AQ26" i="5"/>
  <c r="AM4" i="5"/>
  <c r="AU4" i="5"/>
  <c r="AR20" i="5"/>
  <c r="AP22" i="5"/>
  <c r="AP40" i="5"/>
  <c r="AR52" i="5"/>
  <c r="AR65" i="5"/>
  <c r="AR66" i="5"/>
  <c r="AR67" i="5"/>
  <c r="AR68" i="5"/>
  <c r="AR69" i="5"/>
  <c r="AR70" i="5"/>
  <c r="AR71" i="5"/>
  <c r="AR72" i="5"/>
  <c r="AN4" i="5"/>
  <c r="AV4" i="5"/>
  <c r="AQ19" i="5"/>
  <c r="AQ22" i="5"/>
  <c r="AR80" i="5"/>
  <c r="AQ87" i="5"/>
  <c r="AO305" i="5"/>
  <c r="AP5" i="5"/>
  <c r="AP6" i="5"/>
  <c r="AP7" i="5"/>
  <c r="AP8" i="5"/>
  <c r="AR19" i="5"/>
  <c r="AR22" i="5"/>
  <c r="AP36" i="5"/>
  <c r="AR86" i="5"/>
  <c r="AQ447" i="5"/>
  <c r="AQ446" i="5"/>
  <c r="AQ445" i="5"/>
  <c r="AQ444" i="5"/>
  <c r="AQ443" i="5"/>
  <c r="AQ442" i="5"/>
  <c r="AQ441" i="5"/>
  <c r="AQ440" i="5"/>
  <c r="AQ432" i="5"/>
  <c r="AQ417" i="5"/>
  <c r="AQ402" i="5"/>
  <c r="AQ429" i="5"/>
  <c r="AQ425" i="5"/>
  <c r="AQ415" i="5"/>
  <c r="AQ428" i="5"/>
  <c r="AQ427" i="5"/>
  <c r="AQ412" i="5"/>
  <c r="AQ400" i="5"/>
  <c r="AQ398" i="5"/>
  <c r="AQ397" i="5"/>
  <c r="AQ396" i="5"/>
  <c r="AQ395" i="5"/>
  <c r="AQ431" i="5"/>
  <c r="AQ426" i="5"/>
  <c r="AQ401" i="5"/>
  <c r="AQ384" i="5"/>
  <c r="AQ383" i="5"/>
  <c r="AQ382" i="5"/>
  <c r="AQ381" i="5"/>
  <c r="AQ380" i="5"/>
  <c r="AQ387" i="5"/>
  <c r="AQ372" i="5"/>
  <c r="AQ410" i="5"/>
  <c r="AQ413" i="5"/>
  <c r="AQ385" i="5"/>
  <c r="AQ386" i="5"/>
  <c r="AQ416" i="5"/>
  <c r="AQ430" i="5"/>
  <c r="AQ371" i="5"/>
  <c r="AQ370" i="5"/>
  <c r="AQ399" i="5"/>
  <c r="AQ368" i="5"/>
  <c r="AQ367" i="5"/>
  <c r="AQ366" i="5"/>
  <c r="AQ365" i="5"/>
  <c r="AQ414" i="5"/>
  <c r="AQ411" i="5"/>
  <c r="AQ354" i="5"/>
  <c r="AQ352" i="5"/>
  <c r="AQ350" i="5"/>
  <c r="AQ357" i="5"/>
  <c r="AQ312" i="5"/>
  <c r="AQ311" i="5"/>
  <c r="AQ310" i="5"/>
  <c r="AQ309" i="5"/>
  <c r="AQ308" i="5"/>
  <c r="AQ307" i="5"/>
  <c r="AQ306" i="5"/>
  <c r="AQ305" i="5"/>
  <c r="AQ355" i="5"/>
  <c r="AQ351" i="5"/>
  <c r="AQ369" i="5"/>
  <c r="AQ341" i="5"/>
  <c r="AQ337" i="5"/>
  <c r="AQ324" i="5"/>
  <c r="AQ326" i="5"/>
  <c r="AQ296" i="5"/>
  <c r="AQ353" i="5"/>
  <c r="AQ339" i="5"/>
  <c r="AQ335" i="5"/>
  <c r="AQ327" i="5"/>
  <c r="AQ323" i="5"/>
  <c r="AQ322" i="5"/>
  <c r="AQ356" i="5"/>
  <c r="AQ342" i="5"/>
  <c r="AQ340" i="5"/>
  <c r="AQ338" i="5"/>
  <c r="AQ293" i="5"/>
  <c r="AQ292" i="5"/>
  <c r="AQ290" i="5"/>
  <c r="AQ294" i="5"/>
  <c r="AQ263" i="5"/>
  <c r="AQ260" i="5"/>
  <c r="AQ251" i="5"/>
  <c r="AQ279" i="5"/>
  <c r="AQ266" i="5"/>
  <c r="AQ252" i="5"/>
  <c r="AQ275" i="5"/>
  <c r="AQ261" i="5"/>
  <c r="AQ336" i="5"/>
  <c r="AQ280" i="5"/>
  <c r="AQ276" i="5"/>
  <c r="AQ264" i="5"/>
  <c r="AQ297" i="5"/>
  <c r="AQ267" i="5"/>
  <c r="AQ281" i="5"/>
  <c r="AQ277" i="5"/>
  <c r="AQ262" i="5"/>
  <c r="AQ248" i="5"/>
  <c r="AQ247" i="5"/>
  <c r="AQ325" i="5"/>
  <c r="AQ295" i="5"/>
  <c r="AQ265" i="5"/>
  <c r="AQ249" i="5"/>
  <c r="AQ246" i="5"/>
  <c r="AQ237" i="5"/>
  <c r="AQ236" i="5"/>
  <c r="AQ235" i="5"/>
  <c r="AQ234" i="5"/>
  <c r="AQ233" i="5"/>
  <c r="AQ232" i="5"/>
  <c r="AQ231" i="5"/>
  <c r="AQ230" i="5"/>
  <c r="AQ278" i="5"/>
  <c r="AQ250" i="5"/>
  <c r="AQ222" i="5"/>
  <c r="AQ221" i="5"/>
  <c r="AQ220" i="5"/>
  <c r="AQ219" i="5"/>
  <c r="AQ218" i="5"/>
  <c r="AQ217" i="5"/>
  <c r="AQ216" i="5"/>
  <c r="AQ215" i="5"/>
  <c r="AQ291" i="5"/>
  <c r="AQ320" i="5"/>
  <c r="AQ245" i="5"/>
  <c r="AQ192" i="5"/>
  <c r="AQ191" i="5"/>
  <c r="AQ190" i="5"/>
  <c r="AQ189" i="5"/>
  <c r="AQ188" i="5"/>
  <c r="AQ187" i="5"/>
  <c r="AQ186" i="5"/>
  <c r="AQ185" i="5"/>
  <c r="AQ321" i="5"/>
  <c r="AQ177" i="5"/>
  <c r="AQ176" i="5"/>
  <c r="AQ175" i="5"/>
  <c r="AQ174" i="5"/>
  <c r="AQ173" i="5"/>
  <c r="AQ172" i="5"/>
  <c r="AQ171" i="5"/>
  <c r="AQ170" i="5"/>
  <c r="AQ162" i="5"/>
  <c r="AQ159" i="5"/>
  <c r="AQ155" i="5"/>
  <c r="AQ207" i="5"/>
  <c r="AQ206" i="5"/>
  <c r="AQ205" i="5"/>
  <c r="AQ204" i="5"/>
  <c r="AQ203" i="5"/>
  <c r="AQ202" i="5"/>
  <c r="AQ201" i="5"/>
  <c r="AQ147" i="5"/>
  <c r="AQ146" i="5"/>
  <c r="AQ145" i="5"/>
  <c r="AQ144" i="5"/>
  <c r="AQ143" i="5"/>
  <c r="AQ142" i="5"/>
  <c r="AQ141" i="5"/>
  <c r="AQ140" i="5"/>
  <c r="AQ158" i="5"/>
  <c r="AQ156" i="5"/>
  <c r="AQ200" i="5"/>
  <c r="AQ160" i="5"/>
  <c r="AQ132" i="5"/>
  <c r="AQ128" i="5"/>
  <c r="AQ117" i="5"/>
  <c r="AQ116" i="5"/>
  <c r="AQ115" i="5"/>
  <c r="AQ114" i="5"/>
  <c r="AQ113" i="5"/>
  <c r="AQ112" i="5"/>
  <c r="AQ111" i="5"/>
  <c r="AQ110" i="5"/>
  <c r="AQ102" i="5"/>
  <c r="AQ101" i="5"/>
  <c r="AQ100" i="5"/>
  <c r="AQ99" i="5"/>
  <c r="AQ98" i="5"/>
  <c r="AQ97" i="5"/>
  <c r="AQ96" i="5"/>
  <c r="AQ95" i="5"/>
  <c r="AQ161" i="5"/>
  <c r="AQ129" i="5"/>
  <c r="AQ282" i="5"/>
  <c r="AQ125" i="5"/>
  <c r="AQ130" i="5"/>
  <c r="AQ126" i="5"/>
  <c r="AQ131" i="5"/>
  <c r="AQ86" i="5"/>
  <c r="AQ80" i="5"/>
  <c r="AQ85" i="5"/>
  <c r="AQ72" i="5"/>
  <c r="AQ71" i="5"/>
  <c r="AQ70" i="5"/>
  <c r="AQ69" i="5"/>
  <c r="AQ68" i="5"/>
  <c r="AQ67" i="5"/>
  <c r="AQ66" i="5"/>
  <c r="AQ65" i="5"/>
  <c r="AQ84" i="5"/>
  <c r="AQ57" i="5"/>
  <c r="AQ56" i="5"/>
  <c r="AQ55" i="5"/>
  <c r="AQ54" i="5"/>
  <c r="AQ53" i="5"/>
  <c r="AQ52" i="5"/>
  <c r="AQ51" i="5"/>
  <c r="AQ50" i="5"/>
  <c r="AQ83" i="5"/>
  <c r="AQ42" i="5"/>
  <c r="AQ41" i="5"/>
  <c r="AQ40" i="5"/>
  <c r="AQ39" i="5"/>
  <c r="AQ38" i="5"/>
  <c r="AQ37" i="5"/>
  <c r="AQ36" i="5"/>
  <c r="AQ35" i="5"/>
  <c r="AQ82" i="5"/>
  <c r="AQ127" i="5"/>
  <c r="AQ81" i="5"/>
  <c r="AP447" i="5"/>
  <c r="AP443" i="5"/>
  <c r="AP414" i="5"/>
  <c r="AP413" i="5"/>
  <c r="AP412" i="5"/>
  <c r="AP411" i="5"/>
  <c r="AP410" i="5"/>
  <c r="AP444" i="5"/>
  <c r="AP431" i="5"/>
  <c r="AP430" i="5"/>
  <c r="AP446" i="5"/>
  <c r="AP440" i="5"/>
  <c r="AP429" i="5"/>
  <c r="AP425" i="5"/>
  <c r="AP415" i="5"/>
  <c r="AP432" i="5"/>
  <c r="AP442" i="5"/>
  <c r="AP427" i="5"/>
  <c r="AP400" i="5"/>
  <c r="AP441" i="5"/>
  <c r="AP387" i="5"/>
  <c r="AP386" i="5"/>
  <c r="AP385" i="5"/>
  <c r="AP417" i="5"/>
  <c r="AP397" i="5"/>
  <c r="AP445" i="5"/>
  <c r="AP426" i="5"/>
  <c r="AP401" i="5"/>
  <c r="AP384" i="5"/>
  <c r="AP383" i="5"/>
  <c r="AP382" i="5"/>
  <c r="AP381" i="5"/>
  <c r="AP380" i="5"/>
  <c r="AP398" i="5"/>
  <c r="AP372" i="5"/>
  <c r="AP369" i="5"/>
  <c r="AP416" i="5"/>
  <c r="AP395" i="5"/>
  <c r="AP371" i="5"/>
  <c r="AP428" i="5"/>
  <c r="AP402" i="5"/>
  <c r="AP370" i="5"/>
  <c r="AP399" i="5"/>
  <c r="AP396" i="5"/>
  <c r="AP366" i="5"/>
  <c r="AP356" i="5"/>
  <c r="AP354" i="5"/>
  <c r="AP352" i="5"/>
  <c r="AP350" i="5"/>
  <c r="AP327" i="5"/>
  <c r="AP326" i="5"/>
  <c r="AP325" i="5"/>
  <c r="AP324" i="5"/>
  <c r="AP323" i="5"/>
  <c r="AP322" i="5"/>
  <c r="AP321" i="5"/>
  <c r="AP320" i="5"/>
  <c r="AP365" i="5"/>
  <c r="AP357" i="5"/>
  <c r="AP312" i="5"/>
  <c r="AP311" i="5"/>
  <c r="AP310" i="5"/>
  <c r="AP309" i="5"/>
  <c r="AP308" i="5"/>
  <c r="AP307" i="5"/>
  <c r="AP306" i="5"/>
  <c r="AP305" i="5"/>
  <c r="AP368" i="5"/>
  <c r="AP355" i="5"/>
  <c r="AP351" i="5"/>
  <c r="AP340" i="5"/>
  <c r="AP341" i="5"/>
  <c r="AP337" i="5"/>
  <c r="AP342" i="5"/>
  <c r="AP338" i="5"/>
  <c r="AP367" i="5"/>
  <c r="AP296" i="5"/>
  <c r="AP336" i="5"/>
  <c r="AP297" i="5"/>
  <c r="AP295" i="5"/>
  <c r="AP294" i="5"/>
  <c r="AP291" i="5"/>
  <c r="AP335" i="5"/>
  <c r="AP293" i="5"/>
  <c r="AP353" i="5"/>
  <c r="AP339" i="5"/>
  <c r="AP282" i="5"/>
  <c r="AP278" i="5"/>
  <c r="AP250" i="5"/>
  <c r="AP246" i="5"/>
  <c r="AP263" i="5"/>
  <c r="AP260" i="5"/>
  <c r="AP251" i="5"/>
  <c r="AP279" i="5"/>
  <c r="AP266" i="5"/>
  <c r="AP252" i="5"/>
  <c r="AP290" i="5"/>
  <c r="AP275" i="5"/>
  <c r="AP261" i="5"/>
  <c r="AP280" i="5"/>
  <c r="AP276" i="5"/>
  <c r="AP264" i="5"/>
  <c r="AP292" i="5"/>
  <c r="AP267" i="5"/>
  <c r="AP281" i="5"/>
  <c r="AP277" i="5"/>
  <c r="AP262" i="5"/>
  <c r="AP248" i="5"/>
  <c r="AP247" i="5"/>
  <c r="AP249" i="5"/>
  <c r="AP237" i="5"/>
  <c r="AP236" i="5"/>
  <c r="AP235" i="5"/>
  <c r="AP234" i="5"/>
  <c r="AP233" i="5"/>
  <c r="AP232" i="5"/>
  <c r="AP231" i="5"/>
  <c r="AP230" i="5"/>
  <c r="AP265" i="5"/>
  <c r="AP207" i="5"/>
  <c r="AP206" i="5"/>
  <c r="AP205" i="5"/>
  <c r="AP204" i="5"/>
  <c r="AP203" i="5"/>
  <c r="AP202" i="5"/>
  <c r="AP201" i="5"/>
  <c r="AP200" i="5"/>
  <c r="AP245" i="5"/>
  <c r="AP192" i="5"/>
  <c r="AP191" i="5"/>
  <c r="AP190" i="5"/>
  <c r="AP189" i="5"/>
  <c r="AP188" i="5"/>
  <c r="AP187" i="5"/>
  <c r="AP186" i="5"/>
  <c r="AP185" i="5"/>
  <c r="AP220" i="5"/>
  <c r="AP216" i="5"/>
  <c r="AP177" i="5"/>
  <c r="AP173" i="5"/>
  <c r="AP221" i="5"/>
  <c r="AP217" i="5"/>
  <c r="AP174" i="5"/>
  <c r="AP171" i="5"/>
  <c r="AP170" i="5"/>
  <c r="AP160" i="5"/>
  <c r="AP222" i="5"/>
  <c r="AP218" i="5"/>
  <c r="AP175" i="5"/>
  <c r="AP159" i="5"/>
  <c r="AP155" i="5"/>
  <c r="AP219" i="5"/>
  <c r="AP176" i="5"/>
  <c r="AP158" i="5"/>
  <c r="AP156" i="5"/>
  <c r="AP132" i="5"/>
  <c r="AP131" i="5"/>
  <c r="AP130" i="5"/>
  <c r="AP129" i="5"/>
  <c r="AP128" i="5"/>
  <c r="AP127" i="5"/>
  <c r="AP126" i="5"/>
  <c r="AP125" i="5"/>
  <c r="AP157" i="5"/>
  <c r="AP215" i="5"/>
  <c r="AP172" i="5"/>
  <c r="AP145" i="5"/>
  <c r="AP141" i="5"/>
  <c r="AP117" i="5"/>
  <c r="AP116" i="5"/>
  <c r="AP115" i="5"/>
  <c r="AP114" i="5"/>
  <c r="AP113" i="5"/>
  <c r="AP112" i="5"/>
  <c r="AP111" i="5"/>
  <c r="AP110" i="5"/>
  <c r="AP146" i="5"/>
  <c r="AP142" i="5"/>
  <c r="AP102" i="5"/>
  <c r="AP101" i="5"/>
  <c r="AP100" i="5"/>
  <c r="AP99" i="5"/>
  <c r="AP161" i="5"/>
  <c r="AP147" i="5"/>
  <c r="AP143" i="5"/>
  <c r="AP87" i="5"/>
  <c r="AP162" i="5"/>
  <c r="AP86" i="5"/>
  <c r="AP80" i="5"/>
  <c r="AP97" i="5"/>
  <c r="AP85" i="5"/>
  <c r="AP72" i="5"/>
  <c r="AP71" i="5"/>
  <c r="AP70" i="5"/>
  <c r="AP69" i="5"/>
  <c r="AP68" i="5"/>
  <c r="AP67" i="5"/>
  <c r="AP66" i="5"/>
  <c r="AP65" i="5"/>
  <c r="AP140" i="5"/>
  <c r="AP84" i="5"/>
  <c r="AP57" i="5"/>
  <c r="AP56" i="5"/>
  <c r="AP55" i="5"/>
  <c r="AP54" i="5"/>
  <c r="AP53" i="5"/>
  <c r="AP52" i="5"/>
  <c r="AP51" i="5"/>
  <c r="AP50" i="5"/>
  <c r="AP95" i="5"/>
  <c r="AP83" i="5"/>
  <c r="AP98" i="5"/>
  <c r="AP82" i="5"/>
  <c r="AP144" i="5"/>
  <c r="AP81" i="5"/>
  <c r="AQ5" i="5"/>
  <c r="AQ6" i="5"/>
  <c r="AQ7" i="5"/>
  <c r="AQ8" i="5"/>
  <c r="AP21" i="5"/>
  <c r="AP23" i="5"/>
  <c r="U73" i="5"/>
  <c r="U118" i="5"/>
  <c r="U178" i="5"/>
  <c r="U253" i="5"/>
  <c r="U283" i="5"/>
  <c r="U268" i="5"/>
  <c r="U298" i="5"/>
  <c r="U343" i="5"/>
  <c r="U313" i="5"/>
  <c r="U373" i="5"/>
  <c r="U418" i="5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AF5" i="7"/>
  <c r="AF4" i="7"/>
  <c r="AB148" i="5" l="1"/>
  <c r="AO445" i="5"/>
  <c r="AO102" i="5"/>
  <c r="AO171" i="5"/>
  <c r="AO71" i="5"/>
  <c r="AO200" i="5"/>
  <c r="AO368" i="5"/>
  <c r="AO426" i="5"/>
  <c r="AO130" i="5"/>
  <c r="AO281" i="5"/>
  <c r="AO325" i="5"/>
  <c r="AO87" i="5"/>
  <c r="AO222" i="5"/>
  <c r="AO337" i="5"/>
  <c r="AO113" i="5"/>
  <c r="AO262" i="5"/>
  <c r="AO399" i="5"/>
  <c r="AO158" i="5"/>
  <c r="AO279" i="5"/>
  <c r="AO410" i="5"/>
  <c r="AO142" i="5"/>
  <c r="AO312" i="5"/>
  <c r="AO382" i="5"/>
  <c r="AO25" i="5"/>
  <c r="AO175" i="5"/>
  <c r="AO252" i="5"/>
  <c r="AO441" i="5"/>
  <c r="AO26" i="5"/>
  <c r="AO173" i="5"/>
  <c r="AO72" i="5"/>
  <c r="AO156" i="5"/>
  <c r="AO125" i="5"/>
  <c r="AO114" i="5"/>
  <c r="AO176" i="5"/>
  <c r="AO143" i="5"/>
  <c r="AO185" i="5"/>
  <c r="AO174" i="5"/>
  <c r="AO201" i="5"/>
  <c r="AO215" i="5"/>
  <c r="AO232" i="5"/>
  <c r="AO267" i="5"/>
  <c r="AO307" i="5"/>
  <c r="AO310" i="5"/>
  <c r="AO291" i="5"/>
  <c r="AO351" i="5"/>
  <c r="AO357" i="5"/>
  <c r="AO326" i="5"/>
  <c r="AO338" i="5"/>
  <c r="AO367" i="5"/>
  <c r="AO386" i="5"/>
  <c r="AO383" i="5"/>
  <c r="AO442" i="5"/>
  <c r="AO412" i="5"/>
  <c r="AO415" i="5"/>
  <c r="AO8" i="5"/>
  <c r="AO53" i="5"/>
  <c r="AO35" i="5"/>
  <c r="AO98" i="5"/>
  <c r="AO65" i="5"/>
  <c r="AO97" i="5"/>
  <c r="AO81" i="5"/>
  <c r="AO155" i="5"/>
  <c r="AO115" i="5"/>
  <c r="AO177" i="5"/>
  <c r="AO144" i="5"/>
  <c r="AO188" i="5"/>
  <c r="AO190" i="5"/>
  <c r="AO202" i="5"/>
  <c r="AO216" i="5"/>
  <c r="AO233" i="5"/>
  <c r="AO264" i="5"/>
  <c r="AO260" i="5"/>
  <c r="AO246" i="5"/>
  <c r="AO308" i="5"/>
  <c r="AO292" i="5"/>
  <c r="AO365" i="5"/>
  <c r="AO327" i="5"/>
  <c r="AO339" i="5"/>
  <c r="AO369" i="5"/>
  <c r="AO400" i="5"/>
  <c r="AO384" i="5"/>
  <c r="AO429" i="5"/>
  <c r="AO430" i="5"/>
  <c r="AO416" i="5"/>
  <c r="AO7" i="5"/>
  <c r="AO52" i="5"/>
  <c r="AO20" i="5"/>
  <c r="AO39" i="5"/>
  <c r="AO66" i="5"/>
  <c r="AO99" i="5"/>
  <c r="AO82" i="5"/>
  <c r="AO230" i="5"/>
  <c r="AO116" i="5"/>
  <c r="AO127" i="5"/>
  <c r="AO145" i="5"/>
  <c r="AO160" i="5"/>
  <c r="AO231" i="5"/>
  <c r="AO203" i="5"/>
  <c r="AO217" i="5"/>
  <c r="AO234" i="5"/>
  <c r="AO276" i="5"/>
  <c r="AO263" i="5"/>
  <c r="AO247" i="5"/>
  <c r="AO309" i="5"/>
  <c r="AO293" i="5"/>
  <c r="AO320" i="5"/>
  <c r="AO350" i="5"/>
  <c r="AO340" i="5"/>
  <c r="AO370" i="5"/>
  <c r="AO411" i="5"/>
  <c r="AO387" i="5"/>
  <c r="AO395" i="5"/>
  <c r="AO431" i="5"/>
  <c r="AO417" i="5"/>
  <c r="AO6" i="5"/>
  <c r="AO54" i="5"/>
  <c r="AO21" i="5"/>
  <c r="AO40" i="5"/>
  <c r="AO67" i="5"/>
  <c r="AO80" i="5"/>
  <c r="AO83" i="5"/>
  <c r="AO129" i="5"/>
  <c r="AO117" i="5"/>
  <c r="AO131" i="5"/>
  <c r="AO146" i="5"/>
  <c r="AO170" i="5"/>
  <c r="AO172" i="5"/>
  <c r="AO204" i="5"/>
  <c r="AO218" i="5"/>
  <c r="AO235" i="5"/>
  <c r="AO280" i="5"/>
  <c r="AO353" i="5"/>
  <c r="AO248" i="5"/>
  <c r="AO290" i="5"/>
  <c r="AO294" i="5"/>
  <c r="AO321" i="5"/>
  <c r="AO352" i="5"/>
  <c r="AO341" i="5"/>
  <c r="AO372" i="5"/>
  <c r="AO414" i="5"/>
  <c r="AO440" i="5"/>
  <c r="AO396" i="5"/>
  <c r="AO444" i="5"/>
  <c r="AO432" i="5"/>
  <c r="AO5" i="5"/>
  <c r="AO36" i="5"/>
  <c r="AD28" i="5"/>
  <c r="AO57" i="5"/>
  <c r="AO22" i="5"/>
  <c r="AO41" i="5"/>
  <c r="AO68" i="5"/>
  <c r="AO100" i="5"/>
  <c r="AO84" i="5"/>
  <c r="AO110" i="5"/>
  <c r="AO186" i="5"/>
  <c r="AO162" i="5"/>
  <c r="AO147" i="5"/>
  <c r="AO245" i="5"/>
  <c r="AO187" i="5"/>
  <c r="AO205" i="5"/>
  <c r="AO219" i="5"/>
  <c r="AO236" i="5"/>
  <c r="AO261" i="5"/>
  <c r="AO278" i="5"/>
  <c r="AO249" i="5"/>
  <c r="AO306" i="5"/>
  <c r="AO295" i="5"/>
  <c r="AO322" i="5"/>
  <c r="AO354" i="5"/>
  <c r="AO342" i="5"/>
  <c r="AO428" i="5"/>
  <c r="AO427" i="5"/>
  <c r="AO443" i="5"/>
  <c r="AO397" i="5"/>
  <c r="AO401" i="5"/>
  <c r="AO23" i="5"/>
  <c r="AO42" i="5"/>
  <c r="AO69" i="5"/>
  <c r="AO96" i="5"/>
  <c r="AO85" i="5"/>
  <c r="AO111" i="5"/>
  <c r="AO128" i="5"/>
  <c r="AO140" i="5"/>
  <c r="AO192" i="5"/>
  <c r="AO157" i="5"/>
  <c r="AO189" i="5"/>
  <c r="AO206" i="5"/>
  <c r="AO220" i="5"/>
  <c r="AO237" i="5"/>
  <c r="AO275" i="5"/>
  <c r="AO282" i="5"/>
  <c r="AO250" i="5"/>
  <c r="AO311" i="5"/>
  <c r="AO296" i="5"/>
  <c r="AO323" i="5"/>
  <c r="AO335" i="5"/>
  <c r="AO356" i="5"/>
  <c r="AO371" i="5"/>
  <c r="AO380" i="5"/>
  <c r="AO446" i="5"/>
  <c r="AO398" i="5"/>
  <c r="AO402" i="5"/>
  <c r="AO37" i="5"/>
  <c r="AG28" i="5"/>
  <c r="AO50" i="5"/>
  <c r="AO38" i="5"/>
  <c r="AO24" i="5"/>
  <c r="AO95" i="5"/>
  <c r="AO70" i="5"/>
  <c r="AO126" i="5"/>
  <c r="AO86" i="5"/>
  <c r="AO112" i="5"/>
  <c r="AO132" i="5"/>
  <c r="AO141" i="5"/>
  <c r="AO159" i="5"/>
  <c r="AO161" i="5"/>
  <c r="AO191" i="5"/>
  <c r="AO207" i="5"/>
  <c r="AO221" i="5"/>
  <c r="AO277" i="5"/>
  <c r="AO266" i="5"/>
  <c r="AO265" i="5"/>
  <c r="AO251" i="5"/>
  <c r="AO355" i="5"/>
  <c r="AO297" i="5"/>
  <c r="AO324" i="5"/>
  <c r="AO336" i="5"/>
  <c r="AO366" i="5"/>
  <c r="AO385" i="5"/>
  <c r="AO381" i="5"/>
  <c r="AO425" i="5"/>
  <c r="AO413" i="5"/>
  <c r="AO447" i="5"/>
  <c r="AO101" i="5"/>
  <c r="AO55" i="5"/>
  <c r="AO56" i="5"/>
  <c r="Y58" i="5"/>
  <c r="AG133" i="5"/>
  <c r="AG103" i="5"/>
  <c r="W13" i="3"/>
  <c r="AH28" i="5"/>
  <c r="AH58" i="5"/>
  <c r="AH118" i="5"/>
  <c r="AH358" i="5"/>
  <c r="AH328" i="5"/>
  <c r="Y13" i="5"/>
  <c r="AG343" i="5"/>
  <c r="AG433" i="5"/>
  <c r="Y313" i="5"/>
  <c r="AC88" i="5"/>
  <c r="AB223" i="5"/>
  <c r="AC58" i="5"/>
  <c r="AF13" i="5"/>
  <c r="Y88" i="5"/>
  <c r="AE13" i="5"/>
  <c r="AD13" i="5"/>
  <c r="AD268" i="5"/>
  <c r="Y358" i="5"/>
  <c r="AF28" i="5"/>
  <c r="AF88" i="5"/>
  <c r="AF118" i="5"/>
  <c r="AE148" i="5"/>
  <c r="AE208" i="5"/>
  <c r="AE238" i="5"/>
  <c r="AD298" i="5"/>
  <c r="AD73" i="5"/>
  <c r="AD208" i="5"/>
  <c r="AD388" i="5"/>
  <c r="Y118" i="5"/>
  <c r="AA283" i="5"/>
  <c r="AF58" i="5"/>
  <c r="AA223" i="5"/>
  <c r="AD148" i="5"/>
  <c r="AC28" i="5"/>
  <c r="AB73" i="5"/>
  <c r="AG73" i="5"/>
  <c r="AC388" i="5"/>
  <c r="AB388" i="5"/>
  <c r="AB418" i="5"/>
  <c r="AB448" i="5"/>
  <c r="AE34" i="5"/>
  <c r="AS34" i="5" s="1"/>
  <c r="Z13" i="5"/>
  <c r="Y28" i="5"/>
  <c r="AH43" i="5"/>
  <c r="AH103" i="5"/>
  <c r="AH133" i="5"/>
  <c r="AG283" i="5"/>
  <c r="AF103" i="5"/>
  <c r="AF133" i="5"/>
  <c r="AF178" i="5"/>
  <c r="AC133" i="5"/>
  <c r="AE28" i="5"/>
  <c r="AE58" i="5"/>
  <c r="AE88" i="5"/>
  <c r="AE118" i="5"/>
  <c r="AE193" i="5"/>
  <c r="AE223" i="5"/>
  <c r="AE253" i="5"/>
  <c r="AA49" i="5"/>
  <c r="AO49" i="5" s="1"/>
  <c r="AC118" i="5"/>
  <c r="AB103" i="5"/>
  <c r="AG13" i="5"/>
  <c r="AC373" i="5"/>
  <c r="AC403" i="5"/>
  <c r="AC433" i="5"/>
  <c r="AB163" i="5"/>
  <c r="AB433" i="5"/>
  <c r="X13" i="5"/>
  <c r="X238" i="5"/>
  <c r="W43" i="5"/>
  <c r="W103" i="5"/>
  <c r="W133" i="5"/>
  <c r="W283" i="5"/>
  <c r="W88" i="5"/>
  <c r="W118" i="5"/>
  <c r="AD313" i="3"/>
  <c r="AC43" i="3"/>
  <c r="AG28" i="3"/>
  <c r="AC448" i="3"/>
  <c r="AF208" i="3"/>
  <c r="X178" i="3"/>
  <c r="W163" i="3"/>
  <c r="W268" i="3"/>
  <c r="AD208" i="3"/>
  <c r="AB58" i="3"/>
  <c r="AB43" i="3"/>
  <c r="AA388" i="3"/>
  <c r="W73" i="3"/>
  <c r="AC118" i="3"/>
  <c r="AC163" i="3"/>
  <c r="AC103" i="3"/>
  <c r="AC133" i="3"/>
  <c r="AH223" i="3"/>
  <c r="AH448" i="3"/>
  <c r="AE433" i="3"/>
  <c r="AA433" i="3"/>
  <c r="X433" i="3"/>
  <c r="AA403" i="3"/>
  <c r="AF403" i="3"/>
  <c r="X388" i="3"/>
  <c r="W358" i="3"/>
  <c r="AF343" i="3"/>
  <c r="X328" i="3"/>
  <c r="AG328" i="3"/>
  <c r="Y328" i="3"/>
  <c r="Z313" i="3"/>
  <c r="Y313" i="3"/>
  <c r="AC283" i="3"/>
  <c r="Z283" i="3"/>
  <c r="AA268" i="3"/>
  <c r="AC253" i="3"/>
  <c r="AD253" i="3"/>
  <c r="Y253" i="3"/>
  <c r="W238" i="3"/>
  <c r="Z238" i="3"/>
  <c r="AE238" i="3"/>
  <c r="W223" i="3"/>
  <c r="AF223" i="3"/>
  <c r="AA193" i="3"/>
  <c r="W193" i="3"/>
  <c r="AD178" i="3"/>
  <c r="AB163" i="3"/>
  <c r="AH163" i="3"/>
  <c r="AC148" i="3"/>
  <c r="AB133" i="3"/>
  <c r="AH133" i="3"/>
  <c r="X133" i="3"/>
  <c r="AB103" i="3"/>
  <c r="AD103" i="3"/>
  <c r="X103" i="3"/>
  <c r="Z88" i="3"/>
  <c r="AC88" i="3"/>
  <c r="AC73" i="3"/>
  <c r="AE73" i="3"/>
  <c r="AB73" i="3"/>
  <c r="AC58" i="3"/>
  <c r="AE58" i="3"/>
  <c r="W58" i="3"/>
  <c r="AE43" i="3"/>
  <c r="W43" i="3"/>
  <c r="AC28" i="3"/>
  <c r="AE28" i="3"/>
  <c r="AB28" i="3"/>
  <c r="AC13" i="3"/>
  <c r="AE13" i="3"/>
  <c r="AB13" i="3"/>
  <c r="X88" i="3"/>
  <c r="AF163" i="3"/>
  <c r="X118" i="3"/>
  <c r="X148" i="3"/>
  <c r="X403" i="3"/>
  <c r="X418" i="3"/>
  <c r="X448" i="3"/>
  <c r="AA238" i="3"/>
  <c r="AA283" i="3"/>
  <c r="AA313" i="3"/>
  <c r="AA73" i="3"/>
  <c r="AA43" i="3"/>
  <c r="AA13" i="3"/>
  <c r="AH58" i="3"/>
  <c r="AH28" i="3"/>
  <c r="AC328" i="3"/>
  <c r="AC358" i="3"/>
  <c r="AC433" i="3"/>
  <c r="AC178" i="3"/>
  <c r="AF73" i="3"/>
  <c r="AF43" i="3"/>
  <c r="AF13" i="3"/>
  <c r="AH208" i="3"/>
  <c r="AH193" i="3"/>
  <c r="AH418" i="3"/>
  <c r="Z103" i="3"/>
  <c r="Z133" i="3"/>
  <c r="Z253" i="3"/>
  <c r="AG103" i="3"/>
  <c r="AG133" i="3"/>
  <c r="Y283" i="3"/>
  <c r="AE373" i="3"/>
  <c r="AB298" i="3"/>
  <c r="AD148" i="3"/>
  <c r="AH103" i="3"/>
  <c r="AF88" i="3"/>
  <c r="AF118" i="3"/>
  <c r="AF148" i="3"/>
  <c r="AF283" i="3"/>
  <c r="AF418" i="3"/>
  <c r="X283" i="3"/>
  <c r="X238" i="3"/>
  <c r="X268" i="3"/>
  <c r="AA103" i="3"/>
  <c r="AA133" i="3"/>
  <c r="AA223" i="3"/>
  <c r="AA163" i="3"/>
  <c r="AA253" i="3"/>
  <c r="AA343" i="3"/>
  <c r="AE163" i="3"/>
  <c r="AE358" i="3"/>
  <c r="AE268" i="3"/>
  <c r="W253" i="3"/>
  <c r="W283" i="3"/>
  <c r="W313" i="3"/>
  <c r="Z58" i="3"/>
  <c r="Z28" i="3"/>
  <c r="AD193" i="3"/>
  <c r="AD298" i="3"/>
  <c r="AC193" i="3"/>
  <c r="X73" i="3"/>
  <c r="X43" i="3"/>
  <c r="X13" i="3"/>
  <c r="AB178" i="3"/>
  <c r="AB208" i="3"/>
  <c r="AB238" i="3"/>
  <c r="AB268" i="3"/>
  <c r="AB343" i="3"/>
  <c r="AB388" i="3"/>
  <c r="AB418" i="3"/>
  <c r="AB448" i="3"/>
  <c r="AH328" i="3"/>
  <c r="AH283" i="3"/>
  <c r="AH313" i="3"/>
  <c r="Z208" i="3"/>
  <c r="Z178" i="3"/>
  <c r="Z403" i="3"/>
  <c r="Z373" i="3"/>
  <c r="Z448" i="3"/>
  <c r="AG253" i="3"/>
  <c r="AG178" i="3"/>
  <c r="AG358" i="3"/>
  <c r="AG373" i="3"/>
  <c r="AG403" i="3"/>
  <c r="AG433" i="3"/>
  <c r="Y88" i="3"/>
  <c r="Y118" i="3"/>
  <c r="Y148" i="3"/>
  <c r="Y238" i="3"/>
  <c r="AE403" i="3"/>
  <c r="AF253" i="3"/>
  <c r="AF448" i="3"/>
  <c r="X343" i="3"/>
  <c r="AA418" i="3"/>
  <c r="AE88" i="3"/>
  <c r="AE118" i="3"/>
  <c r="AE148" i="3"/>
  <c r="AE193" i="3"/>
  <c r="AE223" i="3"/>
  <c r="AE328" i="3"/>
  <c r="AE298" i="3"/>
  <c r="W88" i="3"/>
  <c r="W118" i="3"/>
  <c r="W148" i="3"/>
  <c r="W328" i="3"/>
  <c r="W373" i="3"/>
  <c r="W403" i="3"/>
  <c r="W433" i="3"/>
  <c r="AD343" i="3"/>
  <c r="AD388" i="3"/>
  <c r="AD418" i="3"/>
  <c r="AD448" i="3"/>
  <c r="Y58" i="3"/>
  <c r="Y28" i="3"/>
  <c r="AC208" i="3"/>
  <c r="AC418" i="3"/>
  <c r="AD58" i="3"/>
  <c r="AD28" i="3"/>
  <c r="AH403" i="3"/>
  <c r="Z418" i="3"/>
  <c r="AG193" i="3"/>
  <c r="AG283" i="3"/>
  <c r="AG313" i="3"/>
  <c r="Y163" i="3"/>
  <c r="Y373" i="3"/>
  <c r="Y403" i="3"/>
  <c r="Y433" i="3"/>
  <c r="AG58" i="3"/>
  <c r="X223" i="3"/>
  <c r="AF178" i="3"/>
  <c r="X163" i="3"/>
  <c r="X358" i="3"/>
  <c r="AA208" i="3"/>
  <c r="AA298" i="3"/>
  <c r="AA448" i="3"/>
  <c r="AA58" i="3"/>
  <c r="AA28" i="3"/>
  <c r="AE253" i="3"/>
  <c r="W343" i="3"/>
  <c r="AH73" i="3"/>
  <c r="AH43" i="3"/>
  <c r="AH13" i="3"/>
  <c r="AD163" i="3"/>
  <c r="AD223" i="3"/>
  <c r="AD283" i="3"/>
  <c r="AC223" i="3"/>
  <c r="AC403" i="3"/>
  <c r="AC343" i="3"/>
  <c r="AC373" i="3"/>
  <c r="AF58" i="3"/>
  <c r="AF28" i="3"/>
  <c r="AH238" i="3"/>
  <c r="AH253" i="3"/>
  <c r="AH373" i="3"/>
  <c r="Z118" i="3"/>
  <c r="Z148" i="3"/>
  <c r="Z328" i="3"/>
  <c r="AG88" i="3"/>
  <c r="AG118" i="3"/>
  <c r="AG148" i="3"/>
  <c r="Y223" i="3"/>
  <c r="Y268" i="3"/>
  <c r="Y358" i="3"/>
  <c r="Y298" i="3"/>
  <c r="AF103" i="3"/>
  <c r="AF133" i="3"/>
  <c r="AF313" i="3"/>
  <c r="AF193" i="3"/>
  <c r="AF433" i="3"/>
  <c r="AF373" i="3"/>
  <c r="X253" i="3"/>
  <c r="AA88" i="3"/>
  <c r="AA118" i="3"/>
  <c r="AA148" i="3"/>
  <c r="AA178" i="3"/>
  <c r="AA328" i="3"/>
  <c r="AA358" i="3"/>
  <c r="AE178" i="3"/>
  <c r="W298" i="3"/>
  <c r="AH268" i="3"/>
  <c r="Z73" i="3"/>
  <c r="Z43" i="3"/>
  <c r="Z13" i="3"/>
  <c r="X58" i="3"/>
  <c r="X28" i="3"/>
  <c r="AB193" i="3"/>
  <c r="AB223" i="3"/>
  <c r="AB313" i="3"/>
  <c r="AB253" i="3"/>
  <c r="AB328" i="3"/>
  <c r="AB358" i="3"/>
  <c r="AB373" i="3"/>
  <c r="AB403" i="3"/>
  <c r="AB433" i="3"/>
  <c r="AG238" i="3"/>
  <c r="AH298" i="3"/>
  <c r="AH388" i="3"/>
  <c r="Z223" i="3"/>
  <c r="Z163" i="3"/>
  <c r="Z343" i="3"/>
  <c r="Z433" i="3"/>
  <c r="Z388" i="3"/>
  <c r="AG163" i="3"/>
  <c r="AG223" i="3"/>
  <c r="AG388" i="3"/>
  <c r="AG418" i="3"/>
  <c r="AG448" i="3"/>
  <c r="Y103" i="3"/>
  <c r="Y133" i="3"/>
  <c r="AF328" i="3"/>
  <c r="AF358" i="3"/>
  <c r="AF388" i="3"/>
  <c r="X193" i="3"/>
  <c r="X313" i="3"/>
  <c r="X373" i="3"/>
  <c r="AA373" i="3"/>
  <c r="AE343" i="3"/>
  <c r="AE388" i="3"/>
  <c r="AE418" i="3"/>
  <c r="AE448" i="3"/>
  <c r="W178" i="3"/>
  <c r="W208" i="3"/>
  <c r="Z193" i="3"/>
  <c r="AD238" i="3"/>
  <c r="AD268" i="3"/>
  <c r="AG73" i="3"/>
  <c r="AG43" i="3"/>
  <c r="AG13" i="3"/>
  <c r="AC298" i="3"/>
  <c r="AC238" i="3"/>
  <c r="AC268" i="3"/>
  <c r="AD133" i="3"/>
  <c r="AB88" i="3"/>
  <c r="AB118" i="3"/>
  <c r="AB148" i="3"/>
  <c r="AB283" i="3"/>
  <c r="AD88" i="3"/>
  <c r="AH88" i="3"/>
  <c r="AH118" i="3"/>
  <c r="AH148" i="3"/>
  <c r="AH178" i="3"/>
  <c r="AH343" i="3"/>
  <c r="AH358" i="3"/>
  <c r="Z268" i="3"/>
  <c r="Z298" i="3"/>
  <c r="AG343" i="3"/>
  <c r="AG268" i="3"/>
  <c r="Y208" i="3"/>
  <c r="AF298" i="3"/>
  <c r="AF238" i="3"/>
  <c r="AF268" i="3"/>
  <c r="X208" i="3"/>
  <c r="X298" i="3"/>
  <c r="AE103" i="3"/>
  <c r="AE133" i="3"/>
  <c r="AE208" i="3"/>
  <c r="AE283" i="3"/>
  <c r="AE313" i="3"/>
  <c r="W103" i="3"/>
  <c r="W133" i="3"/>
  <c r="W388" i="3"/>
  <c r="W418" i="3"/>
  <c r="W448" i="3"/>
  <c r="AD118" i="3"/>
  <c r="AD328" i="3"/>
  <c r="AD358" i="3"/>
  <c r="AD373" i="3"/>
  <c r="AD403" i="3"/>
  <c r="AD433" i="3"/>
  <c r="Y73" i="3"/>
  <c r="Y43" i="3"/>
  <c r="Y13" i="3"/>
  <c r="AC313" i="3"/>
  <c r="AC388" i="3"/>
  <c r="AD73" i="3"/>
  <c r="AD43" i="3"/>
  <c r="AD13" i="3"/>
  <c r="AH433" i="3"/>
  <c r="Z358" i="3"/>
  <c r="AG208" i="3"/>
  <c r="AG298" i="3"/>
  <c r="Y178" i="3"/>
  <c r="Y193" i="3"/>
  <c r="Y343" i="3"/>
  <c r="Y388" i="3"/>
  <c r="Y418" i="3"/>
  <c r="Y448" i="3"/>
  <c r="AA253" i="5"/>
  <c r="AH88" i="5"/>
  <c r="AH283" i="5"/>
  <c r="AF433" i="5"/>
  <c r="AA163" i="5"/>
  <c r="AA148" i="5"/>
  <c r="AA403" i="5"/>
  <c r="AA433" i="5"/>
  <c r="AH313" i="5"/>
  <c r="AH343" i="5"/>
  <c r="Z388" i="5"/>
  <c r="Z418" i="5"/>
  <c r="Z448" i="5"/>
  <c r="AC13" i="5"/>
  <c r="AG163" i="5"/>
  <c r="AG193" i="5"/>
  <c r="AG223" i="5"/>
  <c r="AG253" i="5"/>
  <c r="Y343" i="5"/>
  <c r="Y388" i="5"/>
  <c r="Y403" i="5"/>
  <c r="AF208" i="5"/>
  <c r="X193" i="5"/>
  <c r="X253" i="5"/>
  <c r="AE43" i="5"/>
  <c r="AA13" i="5"/>
  <c r="W148" i="5"/>
  <c r="W178" i="5"/>
  <c r="W208" i="5"/>
  <c r="W238" i="5"/>
  <c r="W268" i="5"/>
  <c r="AD178" i="5"/>
  <c r="AD418" i="5"/>
  <c r="X178" i="5"/>
  <c r="AC178" i="5"/>
  <c r="AC208" i="5"/>
  <c r="AB178" i="5"/>
  <c r="AB343" i="5"/>
  <c r="AB283" i="5"/>
  <c r="AG268" i="5"/>
  <c r="AF283" i="5"/>
  <c r="AE178" i="5"/>
  <c r="AA43" i="5"/>
  <c r="AA73" i="5"/>
  <c r="AA103" i="5"/>
  <c r="AA133" i="5"/>
  <c r="AA373" i="5"/>
  <c r="AA388" i="5"/>
  <c r="AA448" i="5"/>
  <c r="AH163" i="5"/>
  <c r="AH193" i="5"/>
  <c r="AH223" i="5"/>
  <c r="AH253" i="5"/>
  <c r="AH373" i="5"/>
  <c r="AH403" i="5"/>
  <c r="AH433" i="5"/>
  <c r="AG388" i="5"/>
  <c r="Y328" i="5"/>
  <c r="Y283" i="5"/>
  <c r="AF298" i="5"/>
  <c r="X223" i="5"/>
  <c r="X148" i="5"/>
  <c r="X268" i="5"/>
  <c r="X298" i="5"/>
  <c r="AC193" i="5"/>
  <c r="AG58" i="5"/>
  <c r="AE373" i="5"/>
  <c r="AE403" i="5"/>
  <c r="AE433" i="5"/>
  <c r="AD43" i="5"/>
  <c r="AD343" i="5"/>
  <c r="AD448" i="5"/>
  <c r="Y133" i="5"/>
  <c r="AC253" i="5"/>
  <c r="AB193" i="5"/>
  <c r="AB238" i="5"/>
  <c r="AD238" i="5"/>
  <c r="AB373" i="5"/>
  <c r="AD88" i="5"/>
  <c r="AC73" i="5"/>
  <c r="AB58" i="5"/>
  <c r="Y43" i="5"/>
  <c r="AA208" i="5"/>
  <c r="AA418" i="5"/>
  <c r="Z343" i="5"/>
  <c r="Z43" i="5"/>
  <c r="Z73" i="5"/>
  <c r="Z103" i="5"/>
  <c r="Z133" i="5"/>
  <c r="Z163" i="5"/>
  <c r="Z193" i="5"/>
  <c r="Z223" i="5"/>
  <c r="Z253" i="5"/>
  <c r="Z298" i="5"/>
  <c r="AB88" i="5"/>
  <c r="Y73" i="5"/>
  <c r="W58" i="5"/>
  <c r="AG328" i="5"/>
  <c r="AG418" i="5"/>
  <c r="Y163" i="5"/>
  <c r="Y193" i="5"/>
  <c r="Y223" i="5"/>
  <c r="Y253" i="5"/>
  <c r="Y433" i="5"/>
  <c r="AB43" i="5"/>
  <c r="AF268" i="5"/>
  <c r="AF238" i="5"/>
  <c r="AF328" i="5"/>
  <c r="AF358" i="5"/>
  <c r="X28" i="5"/>
  <c r="X58" i="5"/>
  <c r="X88" i="5"/>
  <c r="X118" i="5"/>
  <c r="X283" i="5"/>
  <c r="X328" i="5"/>
  <c r="X358" i="5"/>
  <c r="X388" i="5"/>
  <c r="X418" i="5"/>
  <c r="X448" i="5"/>
  <c r="AE298" i="5"/>
  <c r="AE313" i="5"/>
  <c r="AE343" i="5"/>
  <c r="W313" i="5"/>
  <c r="W343" i="5"/>
  <c r="W373" i="5"/>
  <c r="W403" i="5"/>
  <c r="W433" i="5"/>
  <c r="AD193" i="5"/>
  <c r="AD358" i="5"/>
  <c r="AD313" i="5"/>
  <c r="AC163" i="5"/>
  <c r="AC268" i="5"/>
  <c r="AC313" i="5"/>
  <c r="AC343" i="5"/>
  <c r="AB208" i="5"/>
  <c r="AB358" i="5"/>
  <c r="AB253" i="5"/>
  <c r="Y373" i="5"/>
  <c r="AF373" i="5"/>
  <c r="AE103" i="5"/>
  <c r="W13" i="5"/>
  <c r="AA238" i="5"/>
  <c r="AA268" i="5"/>
  <c r="AA343" i="5"/>
  <c r="AH73" i="5"/>
  <c r="AH298" i="5"/>
  <c r="AD118" i="5"/>
  <c r="AC103" i="5"/>
  <c r="AG403" i="5"/>
  <c r="AG448" i="5"/>
  <c r="AG43" i="5"/>
  <c r="AB13" i="5"/>
  <c r="AF43" i="5"/>
  <c r="AF73" i="5"/>
  <c r="AF388" i="5"/>
  <c r="AF418" i="5"/>
  <c r="AF448" i="5"/>
  <c r="AB118" i="5"/>
  <c r="Y103" i="5"/>
  <c r="AE163" i="5"/>
  <c r="W298" i="5"/>
  <c r="AD328" i="5"/>
  <c r="AD403" i="5"/>
  <c r="AC238" i="5"/>
  <c r="AC418" i="5"/>
  <c r="AC448" i="5"/>
  <c r="AA358" i="5"/>
  <c r="AG118" i="5"/>
  <c r="Z313" i="5"/>
  <c r="Z358" i="5"/>
  <c r="Z373" i="5"/>
  <c r="Z403" i="5"/>
  <c r="Z433" i="5"/>
  <c r="AE133" i="5"/>
  <c r="AG148" i="5"/>
  <c r="AG178" i="5"/>
  <c r="AG208" i="5"/>
  <c r="AG238" i="5"/>
  <c r="AG358" i="5"/>
  <c r="AG313" i="5"/>
  <c r="Y418" i="5"/>
  <c r="X163" i="5"/>
  <c r="AF223" i="5"/>
  <c r="W163" i="5"/>
  <c r="W193" i="5"/>
  <c r="W223" i="5"/>
  <c r="W253" i="5"/>
  <c r="AD253" i="5"/>
  <c r="AD58" i="5"/>
  <c r="AC43" i="5"/>
  <c r="AB28" i="5"/>
  <c r="AC298" i="5"/>
  <c r="AB268" i="5"/>
  <c r="AB328" i="5"/>
  <c r="AG298" i="5"/>
  <c r="AF403" i="5"/>
  <c r="AA178" i="5"/>
  <c r="AA28" i="5"/>
  <c r="AA58" i="5"/>
  <c r="AA88" i="5"/>
  <c r="AA118" i="5"/>
  <c r="AA193" i="5"/>
  <c r="AA298" i="5"/>
  <c r="AH268" i="5"/>
  <c r="AH148" i="5"/>
  <c r="AH178" i="5"/>
  <c r="AH208" i="5"/>
  <c r="AH238" i="5"/>
  <c r="AH388" i="5"/>
  <c r="AH418" i="5"/>
  <c r="AH448" i="5"/>
  <c r="Z328" i="5"/>
  <c r="AG373" i="5"/>
  <c r="Y298" i="5"/>
  <c r="AD133" i="5"/>
  <c r="W73" i="5"/>
  <c r="AF193" i="5"/>
  <c r="X208" i="5"/>
  <c r="AE388" i="5"/>
  <c r="AE418" i="5"/>
  <c r="AE448" i="5"/>
  <c r="AB133" i="5"/>
  <c r="AD223" i="5"/>
  <c r="AD433" i="5"/>
  <c r="AF148" i="5"/>
  <c r="AE73" i="5"/>
  <c r="AE268" i="5"/>
  <c r="AB403" i="5"/>
  <c r="AA328" i="5"/>
  <c r="AA313" i="5"/>
  <c r="AD103" i="5"/>
  <c r="Z28" i="5"/>
  <c r="Z58" i="5"/>
  <c r="Z88" i="5"/>
  <c r="Z118" i="5"/>
  <c r="Z148" i="5"/>
  <c r="Z178" i="5"/>
  <c r="Z208" i="5"/>
  <c r="Z238" i="5"/>
  <c r="Z268" i="5"/>
  <c r="Z283" i="5"/>
  <c r="Y148" i="5"/>
  <c r="Y178" i="5"/>
  <c r="Y208" i="5"/>
  <c r="Y238" i="5"/>
  <c r="Y268" i="5"/>
  <c r="Y448" i="5"/>
  <c r="AF253" i="5"/>
  <c r="AF163" i="5"/>
  <c r="AF313" i="5"/>
  <c r="AF343" i="5"/>
  <c r="X43" i="5"/>
  <c r="X73" i="5"/>
  <c r="X103" i="5"/>
  <c r="X133" i="5"/>
  <c r="X313" i="5"/>
  <c r="X343" i="5"/>
  <c r="X373" i="5"/>
  <c r="X403" i="5"/>
  <c r="X433" i="5"/>
  <c r="AE283" i="5"/>
  <c r="AE328" i="5"/>
  <c r="AE358" i="5"/>
  <c r="W328" i="5"/>
  <c r="W358" i="5"/>
  <c r="W388" i="5"/>
  <c r="W418" i="5"/>
  <c r="W448" i="5"/>
  <c r="AH13" i="5"/>
  <c r="AD283" i="5"/>
  <c r="AD163" i="5"/>
  <c r="AD373" i="5"/>
  <c r="AG88" i="5"/>
  <c r="AC223" i="5"/>
  <c r="AC148" i="5"/>
  <c r="AC283" i="5"/>
  <c r="AC328" i="5"/>
  <c r="AC358" i="5"/>
  <c r="AB298" i="5"/>
  <c r="AB313" i="5"/>
  <c r="AV373" i="3"/>
  <c r="AI11" i="3"/>
  <c r="D11" i="3" s="1"/>
  <c r="AI9" i="3"/>
  <c r="D9" i="3" s="1"/>
  <c r="AI7" i="3"/>
  <c r="D7" i="3" s="1"/>
  <c r="AO118" i="3"/>
  <c r="AO358" i="3"/>
  <c r="AV343" i="3"/>
  <c r="AN238" i="3"/>
  <c r="AR193" i="5"/>
  <c r="AR448" i="5"/>
  <c r="AQ73" i="3"/>
  <c r="AQ313" i="3"/>
  <c r="AQ133" i="5"/>
  <c r="AO43" i="3"/>
  <c r="AO403" i="3"/>
  <c r="AI36" i="5"/>
  <c r="D36" i="5" s="1"/>
  <c r="AI10" i="3"/>
  <c r="D10" i="3" s="1"/>
  <c r="AI8" i="3"/>
  <c r="D8" i="3" s="1"/>
  <c r="AI6" i="3"/>
  <c r="D6" i="3" s="1"/>
  <c r="AR433" i="5"/>
  <c r="AI27" i="3"/>
  <c r="D27" i="3" s="1"/>
  <c r="AQ268" i="3"/>
  <c r="AO58" i="3"/>
  <c r="AO73" i="3"/>
  <c r="AO88" i="3"/>
  <c r="AO208" i="3"/>
  <c r="AO238" i="3"/>
  <c r="AV43" i="3"/>
  <c r="AV73" i="3"/>
  <c r="AV88" i="3"/>
  <c r="AV283" i="3"/>
  <c r="AV358" i="3"/>
  <c r="AV433" i="3"/>
  <c r="AN43" i="3"/>
  <c r="AN73" i="3"/>
  <c r="AN88" i="3"/>
  <c r="AN178" i="3"/>
  <c r="AN193" i="3"/>
  <c r="AN208" i="3"/>
  <c r="AN358" i="3"/>
  <c r="AN373" i="3"/>
  <c r="AN388" i="3"/>
  <c r="AN403" i="3"/>
  <c r="AN418" i="3"/>
  <c r="AN448" i="3"/>
  <c r="AN433" i="3"/>
  <c r="AI24" i="3"/>
  <c r="D24" i="3" s="1"/>
  <c r="AM447" i="3"/>
  <c r="AM446" i="3"/>
  <c r="AM445" i="3"/>
  <c r="AM444" i="3"/>
  <c r="AM443" i="3"/>
  <c r="AM442" i="3"/>
  <c r="AM441" i="3"/>
  <c r="AM440" i="3"/>
  <c r="AM432" i="3"/>
  <c r="AM431" i="3"/>
  <c r="AM430" i="3"/>
  <c r="AM429" i="3"/>
  <c r="AM428" i="3"/>
  <c r="AM427" i="3"/>
  <c r="AM426" i="3"/>
  <c r="AM425" i="3"/>
  <c r="AM417" i="3"/>
  <c r="AM416" i="3"/>
  <c r="AM415" i="3"/>
  <c r="AM414" i="3"/>
  <c r="AM413" i="3"/>
  <c r="AM412" i="3"/>
  <c r="AM411" i="3"/>
  <c r="AM410" i="3"/>
  <c r="AM401" i="3"/>
  <c r="AM402" i="3"/>
  <c r="AM398" i="3"/>
  <c r="AM387" i="3"/>
  <c r="AM386" i="3"/>
  <c r="AM385" i="3"/>
  <c r="AM384" i="3"/>
  <c r="AM383" i="3"/>
  <c r="AM382" i="3"/>
  <c r="AM381" i="3"/>
  <c r="AM380" i="3"/>
  <c r="AM399" i="3"/>
  <c r="AM400" i="3"/>
  <c r="AM371" i="3"/>
  <c r="AM370" i="3"/>
  <c r="AM372" i="3"/>
  <c r="AM366" i="3"/>
  <c r="AM365" i="3"/>
  <c r="AM357" i="3"/>
  <c r="AM356" i="3"/>
  <c r="AM355" i="3"/>
  <c r="AM354" i="3"/>
  <c r="AM353" i="3"/>
  <c r="AM352" i="3"/>
  <c r="AM351" i="3"/>
  <c r="AM350" i="3"/>
  <c r="AM396" i="3"/>
  <c r="AM395" i="3"/>
  <c r="AM369" i="3"/>
  <c r="AM397" i="3"/>
  <c r="AM340" i="3"/>
  <c r="AM367" i="3"/>
  <c r="AM338" i="3"/>
  <c r="AM337" i="3"/>
  <c r="AM336" i="3"/>
  <c r="AM335" i="3"/>
  <c r="AM339" i="3"/>
  <c r="AM327" i="3"/>
  <c r="AM326" i="3"/>
  <c r="AM325" i="3"/>
  <c r="AM342" i="3"/>
  <c r="AM321" i="3"/>
  <c r="AM341" i="3"/>
  <c r="AM320" i="3"/>
  <c r="AM312" i="3"/>
  <c r="AM368" i="3"/>
  <c r="AM310" i="3"/>
  <c r="AM309" i="3"/>
  <c r="AM308" i="3"/>
  <c r="AM307" i="3"/>
  <c r="AM306" i="3"/>
  <c r="AM305" i="3"/>
  <c r="AM323" i="3"/>
  <c r="AM322" i="3"/>
  <c r="AM311" i="3"/>
  <c r="AM324" i="3"/>
  <c r="AM281" i="3"/>
  <c r="AM267" i="3"/>
  <c r="AM266" i="3"/>
  <c r="AM265" i="3"/>
  <c r="AM264" i="3"/>
  <c r="AM263" i="3"/>
  <c r="AM262" i="3"/>
  <c r="AM261" i="3"/>
  <c r="AM295" i="3"/>
  <c r="AM291" i="3"/>
  <c r="AM294" i="3"/>
  <c r="AM282" i="3"/>
  <c r="AM290" i="3"/>
  <c r="AM297" i="3"/>
  <c r="AM293" i="3"/>
  <c r="AM296" i="3"/>
  <c r="AM260" i="3"/>
  <c r="AM292" i="3"/>
  <c r="AM280" i="3"/>
  <c r="AM279" i="3"/>
  <c r="AM278" i="3"/>
  <c r="AM277" i="3"/>
  <c r="AM276" i="3"/>
  <c r="AM252" i="3"/>
  <c r="AM251" i="3"/>
  <c r="AM250" i="3"/>
  <c r="AM249" i="3"/>
  <c r="AM248" i="3"/>
  <c r="AM247" i="3"/>
  <c r="AM246" i="3"/>
  <c r="AM245" i="3"/>
  <c r="AM275" i="3"/>
  <c r="AM222" i="3"/>
  <c r="AM221" i="3"/>
  <c r="AM220" i="3"/>
  <c r="AM219" i="3"/>
  <c r="AM218" i="3"/>
  <c r="AM217" i="3"/>
  <c r="AM216" i="3"/>
  <c r="AM215" i="3"/>
  <c r="AM206" i="3"/>
  <c r="AM205" i="3"/>
  <c r="AM207" i="3"/>
  <c r="AM192" i="3"/>
  <c r="AM191" i="3"/>
  <c r="AM190" i="3"/>
  <c r="AM189" i="3"/>
  <c r="AM188" i="3"/>
  <c r="AM187" i="3"/>
  <c r="AM186" i="3"/>
  <c r="AM185" i="3"/>
  <c r="AM177" i="3"/>
  <c r="AM176" i="3"/>
  <c r="AM175" i="3"/>
  <c r="AM174" i="3"/>
  <c r="AM173" i="3"/>
  <c r="AM172" i="3"/>
  <c r="AM171" i="3"/>
  <c r="AM170" i="3"/>
  <c r="AM234" i="3"/>
  <c r="AM232" i="3"/>
  <c r="AM204" i="3"/>
  <c r="AM203" i="3"/>
  <c r="AM201" i="3"/>
  <c r="AM162" i="3"/>
  <c r="AM161" i="3"/>
  <c r="AM160" i="3"/>
  <c r="AM159" i="3"/>
  <c r="AM158" i="3"/>
  <c r="AM157" i="3"/>
  <c r="AM237" i="3"/>
  <c r="AM236" i="3"/>
  <c r="AM230" i="3"/>
  <c r="AM235" i="3"/>
  <c r="AM233" i="3"/>
  <c r="AM231" i="3"/>
  <c r="AM202" i="3"/>
  <c r="AM200" i="3"/>
  <c r="AM155" i="3"/>
  <c r="AM147" i="3"/>
  <c r="AM146" i="3"/>
  <c r="AM145" i="3"/>
  <c r="AM144" i="3"/>
  <c r="AM143" i="3"/>
  <c r="AM142" i="3"/>
  <c r="AM141" i="3"/>
  <c r="AM140" i="3"/>
  <c r="AM132" i="3"/>
  <c r="AM131" i="3"/>
  <c r="AM130" i="3"/>
  <c r="AM129" i="3"/>
  <c r="AM128" i="3"/>
  <c r="AM127" i="3"/>
  <c r="AM126" i="3"/>
  <c r="AM125" i="3"/>
  <c r="AM117" i="3"/>
  <c r="AM116" i="3"/>
  <c r="AM115" i="3"/>
  <c r="AM114" i="3"/>
  <c r="AM113" i="3"/>
  <c r="AM112" i="3"/>
  <c r="AM111" i="3"/>
  <c r="AM110" i="3"/>
  <c r="AM156" i="3"/>
  <c r="AM96" i="3"/>
  <c r="AM99" i="3"/>
  <c r="AM102" i="3"/>
  <c r="AM97" i="3"/>
  <c r="AM101" i="3"/>
  <c r="AM87" i="3"/>
  <c r="AM86" i="3"/>
  <c r="AM85" i="3"/>
  <c r="AM84" i="3"/>
  <c r="AM83" i="3"/>
  <c r="AM82" i="3"/>
  <c r="AM81" i="3"/>
  <c r="AM80" i="3"/>
  <c r="AM100" i="3"/>
  <c r="AM98" i="3"/>
  <c r="AM57" i="3"/>
  <c r="AM56" i="3"/>
  <c r="AM55" i="3"/>
  <c r="AM54" i="3"/>
  <c r="AM53" i="3"/>
  <c r="AM52" i="3"/>
  <c r="AM51" i="3"/>
  <c r="AM50" i="3"/>
  <c r="AM95" i="3"/>
  <c r="AM42" i="3"/>
  <c r="AM41" i="3"/>
  <c r="AM40" i="3"/>
  <c r="AM39" i="3"/>
  <c r="AM38" i="3"/>
  <c r="AM37" i="3"/>
  <c r="AM36" i="3"/>
  <c r="AM26" i="3"/>
  <c r="AM23" i="3"/>
  <c r="AM22" i="3"/>
  <c r="AM21" i="3"/>
  <c r="AM20" i="3"/>
  <c r="AM35" i="3"/>
  <c r="AM12" i="3"/>
  <c r="AM11" i="3"/>
  <c r="AM10" i="3"/>
  <c r="AM9" i="3"/>
  <c r="AM8" i="3"/>
  <c r="AM7" i="3"/>
  <c r="AM6" i="3"/>
  <c r="AM5" i="3"/>
  <c r="AM24" i="3"/>
  <c r="AM27" i="3"/>
  <c r="AM72" i="3"/>
  <c r="AM71" i="3"/>
  <c r="AM70" i="3"/>
  <c r="AM69" i="3"/>
  <c r="AM68" i="3"/>
  <c r="AM67" i="3"/>
  <c r="AM66" i="3"/>
  <c r="AM25" i="3"/>
  <c r="AM65" i="3"/>
  <c r="AL447" i="3"/>
  <c r="AL446" i="3"/>
  <c r="AL445" i="3"/>
  <c r="AL444" i="3"/>
  <c r="AL443" i="3"/>
  <c r="AL442" i="3"/>
  <c r="AL441" i="3"/>
  <c r="AL440" i="3"/>
  <c r="AL432" i="3"/>
  <c r="AL431" i="3"/>
  <c r="AL430" i="3"/>
  <c r="AL429" i="3"/>
  <c r="AL428" i="3"/>
  <c r="AL427" i="3"/>
  <c r="AL426" i="3"/>
  <c r="AL425" i="3"/>
  <c r="AL417" i="3"/>
  <c r="AL416" i="3"/>
  <c r="AL414" i="3"/>
  <c r="AL415" i="3"/>
  <c r="AL401" i="3"/>
  <c r="AL402" i="3"/>
  <c r="AL410" i="3"/>
  <c r="AL398" i="3"/>
  <c r="AL411" i="3"/>
  <c r="AL412" i="3"/>
  <c r="AL397" i="3"/>
  <c r="AL396" i="3"/>
  <c r="AL395" i="3"/>
  <c r="AL413" i="3"/>
  <c r="AL400" i="3"/>
  <c r="AL386" i="3"/>
  <c r="AL384" i="3"/>
  <c r="AL382" i="3"/>
  <c r="AL380" i="3"/>
  <c r="AL368" i="3"/>
  <c r="AL399" i="3"/>
  <c r="AL371" i="3"/>
  <c r="AL370" i="3"/>
  <c r="AL372" i="3"/>
  <c r="AL366" i="3"/>
  <c r="AL365" i="3"/>
  <c r="AL387" i="3"/>
  <c r="AL385" i="3"/>
  <c r="AL383" i="3"/>
  <c r="AL381" i="3"/>
  <c r="AL367" i="3"/>
  <c r="AL342" i="3"/>
  <c r="AL369" i="3"/>
  <c r="AL354" i="3"/>
  <c r="AL339" i="3"/>
  <c r="AL327" i="3"/>
  <c r="AL326" i="3"/>
  <c r="AL325" i="3"/>
  <c r="AL324" i="3"/>
  <c r="AL323" i="3"/>
  <c r="AL322" i="3"/>
  <c r="AL321" i="3"/>
  <c r="AL320" i="3"/>
  <c r="AL356" i="3"/>
  <c r="AL341" i="3"/>
  <c r="AL353" i="3"/>
  <c r="AL340" i="3"/>
  <c r="AL352" i="3"/>
  <c r="AL350" i="3"/>
  <c r="AL357" i="3"/>
  <c r="AL338" i="3"/>
  <c r="AL337" i="3"/>
  <c r="AL336" i="3"/>
  <c r="AL335" i="3"/>
  <c r="AL355" i="3"/>
  <c r="AL351" i="3"/>
  <c r="AL312" i="3"/>
  <c r="AL297" i="3"/>
  <c r="AL296" i="3"/>
  <c r="AL295" i="3"/>
  <c r="AL294" i="3"/>
  <c r="AL293" i="3"/>
  <c r="AL292" i="3"/>
  <c r="AL291" i="3"/>
  <c r="AL290" i="3"/>
  <c r="AL311" i="3"/>
  <c r="AL280" i="3"/>
  <c r="AL279" i="3"/>
  <c r="AL278" i="3"/>
  <c r="AL277" i="3"/>
  <c r="AL276" i="3"/>
  <c r="AL275" i="3"/>
  <c r="AL281" i="3"/>
  <c r="AL308" i="3"/>
  <c r="AL307" i="3"/>
  <c r="AL309" i="3"/>
  <c r="AL310" i="3"/>
  <c r="AL306" i="3"/>
  <c r="AL282" i="3"/>
  <c r="AL207" i="3"/>
  <c r="AL206" i="3"/>
  <c r="AL205" i="3"/>
  <c r="AL204" i="3"/>
  <c r="AL264" i="3"/>
  <c r="AL305" i="3"/>
  <c r="AL266" i="3"/>
  <c r="AL262" i="3"/>
  <c r="AL265" i="3"/>
  <c r="AL260" i="3"/>
  <c r="AL261" i="3"/>
  <c r="AL252" i="3"/>
  <c r="AL251" i="3"/>
  <c r="AL250" i="3"/>
  <c r="AL249" i="3"/>
  <c r="AL248" i="3"/>
  <c r="AL247" i="3"/>
  <c r="AL246" i="3"/>
  <c r="AL245" i="3"/>
  <c r="AL267" i="3"/>
  <c r="AL263" i="3"/>
  <c r="AL237" i="3"/>
  <c r="AL236" i="3"/>
  <c r="AL235" i="3"/>
  <c r="AL234" i="3"/>
  <c r="AL233" i="3"/>
  <c r="AL232" i="3"/>
  <c r="AL231" i="3"/>
  <c r="AL230" i="3"/>
  <c r="AL222" i="3"/>
  <c r="AL221" i="3"/>
  <c r="AL220" i="3"/>
  <c r="AL219" i="3"/>
  <c r="AL218" i="3"/>
  <c r="AL217" i="3"/>
  <c r="AL216" i="3"/>
  <c r="AL215" i="3"/>
  <c r="AL202" i="3"/>
  <c r="AL200" i="3"/>
  <c r="AL192" i="3"/>
  <c r="AL191" i="3"/>
  <c r="AL190" i="3"/>
  <c r="AL189" i="3"/>
  <c r="AL188" i="3"/>
  <c r="AL187" i="3"/>
  <c r="AL186" i="3"/>
  <c r="AL185" i="3"/>
  <c r="AL177" i="3"/>
  <c r="AL176" i="3"/>
  <c r="AL175" i="3"/>
  <c r="AL174" i="3"/>
  <c r="AL173" i="3"/>
  <c r="AL172" i="3"/>
  <c r="AL171" i="3"/>
  <c r="AL170" i="3"/>
  <c r="AL203" i="3"/>
  <c r="AL201" i="3"/>
  <c r="AL162" i="3"/>
  <c r="AL161" i="3"/>
  <c r="AL160" i="3"/>
  <c r="AL159" i="3"/>
  <c r="AL155" i="3"/>
  <c r="AL147" i="3"/>
  <c r="AL146" i="3"/>
  <c r="AL145" i="3"/>
  <c r="AL144" i="3"/>
  <c r="AL143" i="3"/>
  <c r="AL142" i="3"/>
  <c r="AL141" i="3"/>
  <c r="AL140" i="3"/>
  <c r="AL157" i="3"/>
  <c r="AL132" i="3"/>
  <c r="AL131" i="3"/>
  <c r="AL130" i="3"/>
  <c r="AL129" i="3"/>
  <c r="AL128" i="3"/>
  <c r="AL127" i="3"/>
  <c r="AL126" i="3"/>
  <c r="AL125" i="3"/>
  <c r="AL158" i="3"/>
  <c r="AL117" i="3"/>
  <c r="AL116" i="3"/>
  <c r="AL115" i="3"/>
  <c r="AL114" i="3"/>
  <c r="AL113" i="3"/>
  <c r="AL112" i="3"/>
  <c r="AL111" i="3"/>
  <c r="AL110" i="3"/>
  <c r="AL156" i="3"/>
  <c r="AL95" i="3"/>
  <c r="AL42" i="3"/>
  <c r="AL41" i="3"/>
  <c r="AL40" i="3"/>
  <c r="AL39" i="3"/>
  <c r="AL38" i="3"/>
  <c r="AL37" i="3"/>
  <c r="AL36" i="3"/>
  <c r="AL35" i="3"/>
  <c r="AL96" i="3"/>
  <c r="AL99" i="3"/>
  <c r="AL102" i="3"/>
  <c r="AL97" i="3"/>
  <c r="AL72" i="3"/>
  <c r="AL71" i="3"/>
  <c r="AL70" i="3"/>
  <c r="AL69" i="3"/>
  <c r="AL68" i="3"/>
  <c r="AL67" i="3"/>
  <c r="AL66" i="3"/>
  <c r="AL65" i="3"/>
  <c r="AL100" i="3"/>
  <c r="AL98" i="3"/>
  <c r="AL57" i="3"/>
  <c r="AL56" i="3"/>
  <c r="AL55" i="3"/>
  <c r="AL54" i="3"/>
  <c r="AL53" i="3"/>
  <c r="AL52" i="3"/>
  <c r="AL51" i="3"/>
  <c r="AL50" i="3"/>
  <c r="AL87" i="3"/>
  <c r="AL86" i="3"/>
  <c r="AL85" i="3"/>
  <c r="AL84" i="3"/>
  <c r="AL83" i="3"/>
  <c r="AL82" i="3"/>
  <c r="AL81" i="3"/>
  <c r="AL26" i="3"/>
  <c r="AL23" i="3"/>
  <c r="AL22" i="3"/>
  <c r="AL21" i="3"/>
  <c r="AL20" i="3"/>
  <c r="AL101" i="3"/>
  <c r="AL80" i="3"/>
  <c r="AL12" i="3"/>
  <c r="AL11" i="3"/>
  <c r="AL10" i="3"/>
  <c r="AL9" i="3"/>
  <c r="AL8" i="3"/>
  <c r="AL7" i="3"/>
  <c r="AL6" i="3"/>
  <c r="AL5" i="3"/>
  <c r="AL24" i="3"/>
  <c r="AL27" i="3"/>
  <c r="AL25" i="3"/>
  <c r="AQ88" i="3"/>
  <c r="AQ283" i="3"/>
  <c r="AQ298" i="3"/>
  <c r="AQ13" i="3"/>
  <c r="AP133" i="3"/>
  <c r="AP163" i="3"/>
  <c r="AP403" i="3"/>
  <c r="AP433" i="3"/>
  <c r="AP448" i="3"/>
  <c r="AI41" i="3"/>
  <c r="D41" i="3" s="1"/>
  <c r="AI71" i="3"/>
  <c r="D71" i="3" s="1"/>
  <c r="AI86" i="3"/>
  <c r="D86" i="3" s="1"/>
  <c r="AI99" i="3"/>
  <c r="D99" i="3" s="1"/>
  <c r="AI114" i="3"/>
  <c r="D114" i="3" s="1"/>
  <c r="AI128" i="3"/>
  <c r="D128" i="3" s="1"/>
  <c r="AI141" i="3"/>
  <c r="D141" i="3" s="1"/>
  <c r="AI217" i="3"/>
  <c r="D217" i="3" s="1"/>
  <c r="AI160" i="3"/>
  <c r="D160" i="3" s="1"/>
  <c r="AI220" i="3"/>
  <c r="D220" i="3" s="1"/>
  <c r="AI191" i="3"/>
  <c r="D191" i="3" s="1"/>
  <c r="AI205" i="3"/>
  <c r="D205" i="3" s="1"/>
  <c r="AI233" i="3"/>
  <c r="D233" i="3" s="1"/>
  <c r="AI248" i="3"/>
  <c r="D248" i="3" s="1"/>
  <c r="AI267" i="3"/>
  <c r="D267" i="3" s="1"/>
  <c r="AI281" i="3"/>
  <c r="D281" i="3" s="1"/>
  <c r="AI293" i="3"/>
  <c r="D293" i="3" s="1"/>
  <c r="AI308" i="3"/>
  <c r="D308" i="3" s="1"/>
  <c r="AI321" i="3"/>
  <c r="D321" i="3" s="1"/>
  <c r="AI341" i="3"/>
  <c r="D341" i="3" s="1"/>
  <c r="AI356" i="3"/>
  <c r="D356" i="3" s="1"/>
  <c r="AI371" i="3"/>
  <c r="D371" i="3" s="1"/>
  <c r="AI386" i="3"/>
  <c r="D386" i="3" s="1"/>
  <c r="AI401" i="3"/>
  <c r="D401" i="3" s="1"/>
  <c r="AI444" i="3"/>
  <c r="D444" i="3" s="1"/>
  <c r="AI416" i="3"/>
  <c r="D416" i="3" s="1"/>
  <c r="AI431" i="3"/>
  <c r="D431" i="3" s="1"/>
  <c r="AN58" i="3"/>
  <c r="AI23" i="3"/>
  <c r="D23" i="3" s="1"/>
  <c r="AI21" i="3"/>
  <c r="D21" i="3" s="1"/>
  <c r="AV163" i="3"/>
  <c r="AV238" i="3"/>
  <c r="AV253" i="3"/>
  <c r="AV313" i="3"/>
  <c r="AV328" i="3"/>
  <c r="AN253" i="3"/>
  <c r="AN328" i="3"/>
  <c r="AI54" i="3"/>
  <c r="D54" i="3" s="1"/>
  <c r="AQ118" i="3"/>
  <c r="AQ133" i="3"/>
  <c r="AQ163" i="3"/>
  <c r="AQ178" i="3"/>
  <c r="AQ223" i="3"/>
  <c r="AQ373" i="3"/>
  <c r="AQ433" i="3"/>
  <c r="AQ448" i="3"/>
  <c r="AI26" i="3"/>
  <c r="D26" i="3" s="1"/>
  <c r="AP148" i="3"/>
  <c r="AP223" i="3"/>
  <c r="AP328" i="3"/>
  <c r="AP388" i="3"/>
  <c r="AP418" i="3"/>
  <c r="AI53" i="3"/>
  <c r="D53" i="3" s="1"/>
  <c r="AO178" i="3"/>
  <c r="AO373" i="3"/>
  <c r="AO448" i="3"/>
  <c r="AI42" i="3"/>
  <c r="D42" i="3" s="1"/>
  <c r="AI72" i="3"/>
  <c r="D72" i="3" s="1"/>
  <c r="AI87" i="3"/>
  <c r="D87" i="3" s="1"/>
  <c r="AI100" i="3"/>
  <c r="D100" i="3" s="1"/>
  <c r="AI115" i="3"/>
  <c r="D115" i="3" s="1"/>
  <c r="AI129" i="3"/>
  <c r="D129" i="3" s="1"/>
  <c r="AI142" i="3"/>
  <c r="D142" i="3" s="1"/>
  <c r="AI219" i="3"/>
  <c r="D219" i="3" s="1"/>
  <c r="AI161" i="3"/>
  <c r="D161" i="3" s="1"/>
  <c r="AI222" i="3"/>
  <c r="D222" i="3" s="1"/>
  <c r="AI192" i="3"/>
  <c r="D192" i="3" s="1"/>
  <c r="AI206" i="3"/>
  <c r="D206" i="3" s="1"/>
  <c r="AI234" i="3"/>
  <c r="D234" i="3" s="1"/>
  <c r="AI249" i="3"/>
  <c r="D249" i="3" s="1"/>
  <c r="AI266" i="3"/>
  <c r="D266" i="3" s="1"/>
  <c r="AI282" i="3"/>
  <c r="D282" i="3" s="1"/>
  <c r="AI294" i="3"/>
  <c r="D294" i="3" s="1"/>
  <c r="AI309" i="3"/>
  <c r="D309" i="3" s="1"/>
  <c r="AI322" i="3"/>
  <c r="D322" i="3" s="1"/>
  <c r="AI342" i="3"/>
  <c r="D342" i="3" s="1"/>
  <c r="AI357" i="3"/>
  <c r="D357" i="3" s="1"/>
  <c r="AI372" i="3"/>
  <c r="D372" i="3" s="1"/>
  <c r="AI387" i="3"/>
  <c r="D387" i="3" s="1"/>
  <c r="AI402" i="3"/>
  <c r="D402" i="3" s="1"/>
  <c r="AI446" i="3"/>
  <c r="D446" i="3" s="1"/>
  <c r="AI417" i="3"/>
  <c r="D417" i="3" s="1"/>
  <c r="AI432" i="3"/>
  <c r="D432" i="3" s="1"/>
  <c r="AV28" i="3"/>
  <c r="AO13" i="3"/>
  <c r="AV118" i="3"/>
  <c r="AV133" i="3"/>
  <c r="AV148" i="3"/>
  <c r="AN148" i="3"/>
  <c r="AI12" i="3"/>
  <c r="D12" i="3" s="1"/>
  <c r="AI57" i="3"/>
  <c r="D57" i="3" s="1"/>
  <c r="AI25" i="3"/>
  <c r="D25" i="3" s="1"/>
  <c r="AO49" i="3"/>
  <c r="AI50" i="3"/>
  <c r="AQ28" i="3"/>
  <c r="AQ148" i="3"/>
  <c r="AP73" i="3"/>
  <c r="AP238" i="3"/>
  <c r="AO193" i="3"/>
  <c r="AO313" i="3"/>
  <c r="AO298" i="3"/>
  <c r="AO388" i="3"/>
  <c r="AI35" i="3"/>
  <c r="AI65" i="3"/>
  <c r="AI80" i="3"/>
  <c r="AI171" i="3"/>
  <c r="D171" i="3" s="1"/>
  <c r="AI101" i="3"/>
  <c r="D101" i="3" s="1"/>
  <c r="AI116" i="3"/>
  <c r="D116" i="3" s="1"/>
  <c r="AI130" i="3"/>
  <c r="D130" i="3" s="1"/>
  <c r="AI143" i="3"/>
  <c r="D143" i="3" s="1"/>
  <c r="AI221" i="3"/>
  <c r="D221" i="3" s="1"/>
  <c r="AI162" i="3"/>
  <c r="D162" i="3" s="1"/>
  <c r="AI185" i="3"/>
  <c r="AI263" i="3"/>
  <c r="D263" i="3" s="1"/>
  <c r="AI207" i="3"/>
  <c r="D207" i="3" s="1"/>
  <c r="AI235" i="3"/>
  <c r="D235" i="3" s="1"/>
  <c r="AI250" i="3"/>
  <c r="D250" i="3" s="1"/>
  <c r="AI275" i="3"/>
  <c r="AI312" i="3"/>
  <c r="D312" i="3" s="1"/>
  <c r="AI295" i="3"/>
  <c r="D295" i="3" s="1"/>
  <c r="AI310" i="3"/>
  <c r="D310" i="3" s="1"/>
  <c r="AI323" i="3"/>
  <c r="D323" i="3" s="1"/>
  <c r="AI350" i="3"/>
  <c r="AI365" i="3"/>
  <c r="AI380" i="3"/>
  <c r="AI395" i="3"/>
  <c r="AI440" i="3"/>
  <c r="AI441" i="3"/>
  <c r="D441" i="3" s="1"/>
  <c r="AI425" i="3"/>
  <c r="AN28" i="3"/>
  <c r="AV268" i="3"/>
  <c r="AN268" i="3"/>
  <c r="AV13" i="3"/>
  <c r="AI52" i="3"/>
  <c r="D52" i="3" s="1"/>
  <c r="AR49" i="3"/>
  <c r="AQ103" i="3"/>
  <c r="AQ328" i="3"/>
  <c r="AQ403" i="3"/>
  <c r="AQ418" i="3"/>
  <c r="AP118" i="3"/>
  <c r="AP88" i="3"/>
  <c r="AP178" i="3"/>
  <c r="AP193" i="3"/>
  <c r="AP208" i="3"/>
  <c r="AP253" i="3"/>
  <c r="AP313" i="3"/>
  <c r="AP358" i="3"/>
  <c r="AP343" i="3"/>
  <c r="AI51" i="3"/>
  <c r="D51" i="3" s="1"/>
  <c r="AO28" i="3"/>
  <c r="AP13" i="3"/>
  <c r="AO103" i="3"/>
  <c r="AO223" i="3"/>
  <c r="AO283" i="3"/>
  <c r="AO433" i="3"/>
  <c r="AI36" i="3"/>
  <c r="D36" i="3" s="1"/>
  <c r="AI66" i="3"/>
  <c r="D66" i="3" s="1"/>
  <c r="AI81" i="3"/>
  <c r="D81" i="3" s="1"/>
  <c r="AI173" i="3"/>
  <c r="D173" i="3" s="1"/>
  <c r="AI102" i="3"/>
  <c r="D102" i="3" s="1"/>
  <c r="AI117" i="3"/>
  <c r="D117" i="3" s="1"/>
  <c r="AI131" i="3"/>
  <c r="D131" i="3" s="1"/>
  <c r="AI144" i="3"/>
  <c r="D144" i="3" s="1"/>
  <c r="AI155" i="3"/>
  <c r="AI175" i="3"/>
  <c r="D175" i="3" s="1"/>
  <c r="AI186" i="3"/>
  <c r="D186" i="3" s="1"/>
  <c r="AI200" i="3"/>
  <c r="AI262" i="3"/>
  <c r="D262" i="3" s="1"/>
  <c r="AI236" i="3"/>
  <c r="D236" i="3" s="1"/>
  <c r="AI251" i="3"/>
  <c r="D251" i="3" s="1"/>
  <c r="AI276" i="3"/>
  <c r="D276" i="3" s="1"/>
  <c r="AI336" i="3"/>
  <c r="D336" i="3" s="1"/>
  <c r="AI296" i="3"/>
  <c r="D296" i="3" s="1"/>
  <c r="AI311" i="3"/>
  <c r="D311" i="3" s="1"/>
  <c r="AI324" i="3"/>
  <c r="D324" i="3" s="1"/>
  <c r="AI351" i="3"/>
  <c r="D351" i="3" s="1"/>
  <c r="AI366" i="3"/>
  <c r="D366" i="3" s="1"/>
  <c r="AI381" i="3"/>
  <c r="D381" i="3" s="1"/>
  <c r="AI396" i="3"/>
  <c r="D396" i="3" s="1"/>
  <c r="AI410" i="3"/>
  <c r="AI443" i="3"/>
  <c r="D443" i="3" s="1"/>
  <c r="AI426" i="3"/>
  <c r="D426" i="3" s="1"/>
  <c r="AV193" i="3"/>
  <c r="AV223" i="3"/>
  <c r="AS49" i="3"/>
  <c r="AN13" i="3"/>
  <c r="AS447" i="3"/>
  <c r="AS446" i="3"/>
  <c r="AS445" i="3"/>
  <c r="AS444" i="3"/>
  <c r="AS443" i="3"/>
  <c r="AS442" i="3"/>
  <c r="AS441" i="3"/>
  <c r="AS440" i="3"/>
  <c r="AS417" i="3"/>
  <c r="AS416" i="3"/>
  <c r="AS415" i="3"/>
  <c r="AS414" i="3"/>
  <c r="AS431" i="3"/>
  <c r="AS429" i="3"/>
  <c r="AS427" i="3"/>
  <c r="AS425" i="3"/>
  <c r="AS402" i="3"/>
  <c r="AS401" i="3"/>
  <c r="AS400" i="3"/>
  <c r="AS399" i="3"/>
  <c r="AS398" i="3"/>
  <c r="AS397" i="3"/>
  <c r="AS432" i="3"/>
  <c r="AS430" i="3"/>
  <c r="AS428" i="3"/>
  <c r="AS426" i="3"/>
  <c r="AS396" i="3"/>
  <c r="AS395" i="3"/>
  <c r="AS410" i="3"/>
  <c r="AS411" i="3"/>
  <c r="AS412" i="3"/>
  <c r="AS413" i="3"/>
  <c r="AS370" i="3"/>
  <c r="AS367" i="3"/>
  <c r="AS372" i="3"/>
  <c r="AS369" i="3"/>
  <c r="AS368" i="3"/>
  <c r="AS357" i="3"/>
  <c r="AS356" i="3"/>
  <c r="AS355" i="3"/>
  <c r="AS354" i="3"/>
  <c r="AS353" i="3"/>
  <c r="AS352" i="3"/>
  <c r="AS351" i="3"/>
  <c r="AS350" i="3"/>
  <c r="AS387" i="3"/>
  <c r="AS338" i="3"/>
  <c r="AS337" i="3"/>
  <c r="AS336" i="3"/>
  <c r="AS335" i="3"/>
  <c r="AS381" i="3"/>
  <c r="AS380" i="3"/>
  <c r="AS365" i="3"/>
  <c r="AS342" i="3"/>
  <c r="AS339" i="3"/>
  <c r="AS382" i="3"/>
  <c r="AS383" i="3"/>
  <c r="AS384" i="3"/>
  <c r="AS385" i="3"/>
  <c r="AS371" i="3"/>
  <c r="AS366" i="3"/>
  <c r="AS341" i="3"/>
  <c r="AS340" i="3"/>
  <c r="AS386" i="3"/>
  <c r="AS327" i="3"/>
  <c r="AS325" i="3"/>
  <c r="AS311" i="3"/>
  <c r="AS322" i="3"/>
  <c r="AS323" i="3"/>
  <c r="AS326" i="3"/>
  <c r="AS324" i="3"/>
  <c r="AS321" i="3"/>
  <c r="AS310" i="3"/>
  <c r="AS309" i="3"/>
  <c r="AS308" i="3"/>
  <c r="AS307" i="3"/>
  <c r="AS306" i="3"/>
  <c r="AS305" i="3"/>
  <c r="AS320" i="3"/>
  <c r="AS312" i="3"/>
  <c r="AS297" i="3"/>
  <c r="AS296" i="3"/>
  <c r="AS295" i="3"/>
  <c r="AS294" i="3"/>
  <c r="AS293" i="3"/>
  <c r="AS292" i="3"/>
  <c r="AS291" i="3"/>
  <c r="AS290" i="3"/>
  <c r="AS280" i="3"/>
  <c r="AS279" i="3"/>
  <c r="AS278" i="3"/>
  <c r="AS277" i="3"/>
  <c r="AS276" i="3"/>
  <c r="AS275" i="3"/>
  <c r="AS267" i="3"/>
  <c r="AS266" i="3"/>
  <c r="AS265" i="3"/>
  <c r="AS264" i="3"/>
  <c r="AS263" i="3"/>
  <c r="AS262" i="3"/>
  <c r="AS281" i="3"/>
  <c r="AS282" i="3"/>
  <c r="AS222" i="3"/>
  <c r="AS221" i="3"/>
  <c r="AS220" i="3"/>
  <c r="AS219" i="3"/>
  <c r="AS218" i="3"/>
  <c r="AS217" i="3"/>
  <c r="AS216" i="3"/>
  <c r="AS215" i="3"/>
  <c r="AS260" i="3"/>
  <c r="AS252" i="3"/>
  <c r="AS251" i="3"/>
  <c r="AS250" i="3"/>
  <c r="AS249" i="3"/>
  <c r="AS248" i="3"/>
  <c r="AS247" i="3"/>
  <c r="AS246" i="3"/>
  <c r="AS245" i="3"/>
  <c r="AS261" i="3"/>
  <c r="AS237" i="3"/>
  <c r="AS236" i="3"/>
  <c r="AS235" i="3"/>
  <c r="AS234" i="3"/>
  <c r="AS233" i="3"/>
  <c r="AS232" i="3"/>
  <c r="AS231" i="3"/>
  <c r="AS230" i="3"/>
  <c r="AS202" i="3"/>
  <c r="AS200" i="3"/>
  <c r="AS192" i="3"/>
  <c r="AS191" i="3"/>
  <c r="AS190" i="3"/>
  <c r="AS189" i="3"/>
  <c r="AS188" i="3"/>
  <c r="AS187" i="3"/>
  <c r="AS186" i="3"/>
  <c r="AS185" i="3"/>
  <c r="AS177" i="3"/>
  <c r="AS176" i="3"/>
  <c r="AS175" i="3"/>
  <c r="AS174" i="3"/>
  <c r="AS173" i="3"/>
  <c r="AS172" i="3"/>
  <c r="AS171" i="3"/>
  <c r="AS170" i="3"/>
  <c r="AS205" i="3"/>
  <c r="AS206" i="3"/>
  <c r="AS203" i="3"/>
  <c r="AS201" i="3"/>
  <c r="AS207" i="3"/>
  <c r="AS204" i="3"/>
  <c r="AS156" i="3"/>
  <c r="AS158" i="3"/>
  <c r="AS161" i="3"/>
  <c r="AS159" i="3"/>
  <c r="AS147" i="3"/>
  <c r="AS146" i="3"/>
  <c r="AS145" i="3"/>
  <c r="AS144" i="3"/>
  <c r="AS143" i="3"/>
  <c r="AS142" i="3"/>
  <c r="AS141" i="3"/>
  <c r="AS140" i="3"/>
  <c r="AS155" i="3"/>
  <c r="AS132" i="3"/>
  <c r="AS131" i="3"/>
  <c r="AS130" i="3"/>
  <c r="AS129" i="3"/>
  <c r="AS128" i="3"/>
  <c r="AS127" i="3"/>
  <c r="AS126" i="3"/>
  <c r="AS125" i="3"/>
  <c r="AS157" i="3"/>
  <c r="AS102" i="3"/>
  <c r="AS101" i="3"/>
  <c r="AS100" i="3"/>
  <c r="AS99" i="3"/>
  <c r="AS98" i="3"/>
  <c r="AS97" i="3"/>
  <c r="AS96" i="3"/>
  <c r="AS95" i="3"/>
  <c r="AS162" i="3"/>
  <c r="AS160" i="3"/>
  <c r="AS57" i="3"/>
  <c r="AS56" i="3"/>
  <c r="AS55" i="3"/>
  <c r="AS54" i="3"/>
  <c r="AS53" i="3"/>
  <c r="AS52" i="3"/>
  <c r="AS51" i="3"/>
  <c r="AS50" i="3"/>
  <c r="AS42" i="3"/>
  <c r="AS41" i="3"/>
  <c r="AS40" i="3"/>
  <c r="AS39" i="3"/>
  <c r="AS38" i="3"/>
  <c r="AS37" i="3"/>
  <c r="AS36" i="3"/>
  <c r="AS35" i="3"/>
  <c r="AS117" i="3"/>
  <c r="AS115" i="3"/>
  <c r="AS113" i="3"/>
  <c r="AS111" i="3"/>
  <c r="AS87" i="3"/>
  <c r="AS86" i="3"/>
  <c r="AS85" i="3"/>
  <c r="AS84" i="3"/>
  <c r="AS83" i="3"/>
  <c r="AS82" i="3"/>
  <c r="AS81" i="3"/>
  <c r="AS80" i="3"/>
  <c r="AS116" i="3"/>
  <c r="AS114" i="3"/>
  <c r="AS112" i="3"/>
  <c r="AS72" i="3"/>
  <c r="AS71" i="3"/>
  <c r="AS70" i="3"/>
  <c r="AS69" i="3"/>
  <c r="AS68" i="3"/>
  <c r="AS67" i="3"/>
  <c r="AS66" i="3"/>
  <c r="AS65" i="3"/>
  <c r="AS25" i="3"/>
  <c r="AS23" i="3"/>
  <c r="AS22" i="3"/>
  <c r="AS21" i="3"/>
  <c r="AS20" i="3"/>
  <c r="AS26" i="3"/>
  <c r="AS12" i="3"/>
  <c r="AS11" i="3"/>
  <c r="AS10" i="3"/>
  <c r="AS9" i="3"/>
  <c r="AS8" i="3"/>
  <c r="AS7" i="3"/>
  <c r="AS6" i="3"/>
  <c r="AS5" i="3"/>
  <c r="AS24" i="3"/>
  <c r="AS27" i="3"/>
  <c r="AS110" i="3"/>
  <c r="AQ193" i="3"/>
  <c r="AQ208" i="3"/>
  <c r="AQ343" i="3"/>
  <c r="AP43" i="3"/>
  <c r="AP58" i="3"/>
  <c r="AN34" i="3"/>
  <c r="AI37" i="3"/>
  <c r="D37" i="3" s="1"/>
  <c r="AI67" i="3"/>
  <c r="D67" i="3" s="1"/>
  <c r="AI82" i="3"/>
  <c r="D82" i="3" s="1"/>
  <c r="AI95" i="3"/>
  <c r="AI110" i="3"/>
  <c r="AI170" i="3"/>
  <c r="AI132" i="3"/>
  <c r="D132" i="3" s="1"/>
  <c r="AI145" i="3"/>
  <c r="D145" i="3" s="1"/>
  <c r="AI156" i="3"/>
  <c r="D156" i="3" s="1"/>
  <c r="AI176" i="3"/>
  <c r="D176" i="3" s="1"/>
  <c r="AI187" i="3"/>
  <c r="D187" i="3" s="1"/>
  <c r="AI201" i="3"/>
  <c r="D201" i="3" s="1"/>
  <c r="AI265" i="3"/>
  <c r="D265" i="3" s="1"/>
  <c r="AI237" i="3"/>
  <c r="D237" i="3" s="1"/>
  <c r="AI252" i="3"/>
  <c r="D252" i="3" s="1"/>
  <c r="AI277" i="3"/>
  <c r="D277" i="3" s="1"/>
  <c r="AI338" i="3"/>
  <c r="D338" i="3" s="1"/>
  <c r="AI297" i="3"/>
  <c r="D297" i="3" s="1"/>
  <c r="AI335" i="3"/>
  <c r="AI325" i="3"/>
  <c r="D325" i="3" s="1"/>
  <c r="AI352" i="3"/>
  <c r="D352" i="3" s="1"/>
  <c r="AI367" i="3"/>
  <c r="D367" i="3" s="1"/>
  <c r="AI382" i="3"/>
  <c r="D382" i="3" s="1"/>
  <c r="AI397" i="3"/>
  <c r="D397" i="3" s="1"/>
  <c r="AI411" i="3"/>
  <c r="D411" i="3" s="1"/>
  <c r="AI445" i="3"/>
  <c r="D445" i="3" s="1"/>
  <c r="AI427" i="3"/>
  <c r="D427" i="3" s="1"/>
  <c r="AQ43" i="3"/>
  <c r="AI22" i="3"/>
  <c r="D22" i="3" s="1"/>
  <c r="AI20" i="3"/>
  <c r="AK447" i="3"/>
  <c r="AK446" i="3"/>
  <c r="AK445" i="3"/>
  <c r="AK444" i="3"/>
  <c r="AK443" i="3"/>
  <c r="AK442" i="3"/>
  <c r="AK441" i="3"/>
  <c r="AK440" i="3"/>
  <c r="AK417" i="3"/>
  <c r="AK416" i="3"/>
  <c r="AK415" i="3"/>
  <c r="AK414" i="3"/>
  <c r="AK402" i="3"/>
  <c r="AK401" i="3"/>
  <c r="AK400" i="3"/>
  <c r="AK399" i="3"/>
  <c r="AK398" i="3"/>
  <c r="AK431" i="3"/>
  <c r="AK429" i="3"/>
  <c r="AK427" i="3"/>
  <c r="AK425" i="3"/>
  <c r="AK432" i="3"/>
  <c r="AK413" i="3"/>
  <c r="AK426" i="3"/>
  <c r="AK430" i="3"/>
  <c r="AK410" i="3"/>
  <c r="AK428" i="3"/>
  <c r="AK411" i="3"/>
  <c r="AK412" i="3"/>
  <c r="AK397" i="3"/>
  <c r="AK396" i="3"/>
  <c r="AK395" i="3"/>
  <c r="AK369" i="3"/>
  <c r="AK386" i="3"/>
  <c r="AK384" i="3"/>
  <c r="AK382" i="3"/>
  <c r="AK380" i="3"/>
  <c r="AK368" i="3"/>
  <c r="AK371" i="3"/>
  <c r="AK370" i="3"/>
  <c r="AK357" i="3"/>
  <c r="AK356" i="3"/>
  <c r="AK355" i="3"/>
  <c r="AK354" i="3"/>
  <c r="AK353" i="3"/>
  <c r="AK352" i="3"/>
  <c r="AK351" i="3"/>
  <c r="AK350" i="3"/>
  <c r="AK387" i="3"/>
  <c r="AK385" i="3"/>
  <c r="AK383" i="3"/>
  <c r="AK381" i="3"/>
  <c r="AK367" i="3"/>
  <c r="AK372" i="3"/>
  <c r="AK366" i="3"/>
  <c r="AK338" i="3"/>
  <c r="AK337" i="3"/>
  <c r="AK336" i="3"/>
  <c r="AK335" i="3"/>
  <c r="AK341" i="3"/>
  <c r="AK365" i="3"/>
  <c r="AK342" i="3"/>
  <c r="AK324" i="3"/>
  <c r="AK321" i="3"/>
  <c r="AK327" i="3"/>
  <c r="AK325" i="3"/>
  <c r="AK320" i="3"/>
  <c r="AK340" i="3"/>
  <c r="AK312" i="3"/>
  <c r="AK310" i="3"/>
  <c r="AK309" i="3"/>
  <c r="AK308" i="3"/>
  <c r="AK307" i="3"/>
  <c r="AK306" i="3"/>
  <c r="AK305" i="3"/>
  <c r="AK339" i="3"/>
  <c r="AK326" i="3"/>
  <c r="AK323" i="3"/>
  <c r="AK322" i="3"/>
  <c r="AK297" i="3"/>
  <c r="AK296" i="3"/>
  <c r="AK295" i="3"/>
  <c r="AK294" i="3"/>
  <c r="AK293" i="3"/>
  <c r="AK292" i="3"/>
  <c r="AK291" i="3"/>
  <c r="AK290" i="3"/>
  <c r="AK311" i="3"/>
  <c r="AK280" i="3"/>
  <c r="AK279" i="3"/>
  <c r="AK278" i="3"/>
  <c r="AK277" i="3"/>
  <c r="AK276" i="3"/>
  <c r="AK275" i="3"/>
  <c r="AK281" i="3"/>
  <c r="AK267" i="3"/>
  <c r="AK266" i="3"/>
  <c r="AK265" i="3"/>
  <c r="AK264" i="3"/>
  <c r="AK263" i="3"/>
  <c r="AK262" i="3"/>
  <c r="AK282" i="3"/>
  <c r="AK222" i="3"/>
  <c r="AK221" i="3"/>
  <c r="AK220" i="3"/>
  <c r="AK219" i="3"/>
  <c r="AK218" i="3"/>
  <c r="AK217" i="3"/>
  <c r="AK216" i="3"/>
  <c r="AK215" i="3"/>
  <c r="AK260" i="3"/>
  <c r="AK261" i="3"/>
  <c r="AK252" i="3"/>
  <c r="AK251" i="3"/>
  <c r="AK250" i="3"/>
  <c r="AK249" i="3"/>
  <c r="AK248" i="3"/>
  <c r="AK247" i="3"/>
  <c r="AK246" i="3"/>
  <c r="AK245" i="3"/>
  <c r="AK237" i="3"/>
  <c r="AK236" i="3"/>
  <c r="AK235" i="3"/>
  <c r="AK234" i="3"/>
  <c r="AK233" i="3"/>
  <c r="AK232" i="3"/>
  <c r="AK231" i="3"/>
  <c r="AK230" i="3"/>
  <c r="AK206" i="3"/>
  <c r="AK205" i="3"/>
  <c r="AK202" i="3"/>
  <c r="AK200" i="3"/>
  <c r="AK207" i="3"/>
  <c r="AK192" i="3"/>
  <c r="AK191" i="3"/>
  <c r="AK190" i="3"/>
  <c r="AK189" i="3"/>
  <c r="AK188" i="3"/>
  <c r="AK187" i="3"/>
  <c r="AK186" i="3"/>
  <c r="AK185" i="3"/>
  <c r="AK204" i="3"/>
  <c r="AK177" i="3"/>
  <c r="AK176" i="3"/>
  <c r="AK175" i="3"/>
  <c r="AK174" i="3"/>
  <c r="AK173" i="3"/>
  <c r="AK172" i="3"/>
  <c r="AK171" i="3"/>
  <c r="AK170" i="3"/>
  <c r="AK203" i="3"/>
  <c r="AK201" i="3"/>
  <c r="AK162" i="3"/>
  <c r="AK160" i="3"/>
  <c r="AK155" i="3"/>
  <c r="AK147" i="3"/>
  <c r="AK146" i="3"/>
  <c r="AK145" i="3"/>
  <c r="AK144" i="3"/>
  <c r="AK143" i="3"/>
  <c r="AK142" i="3"/>
  <c r="AK141" i="3"/>
  <c r="AK140" i="3"/>
  <c r="AK157" i="3"/>
  <c r="AK132" i="3"/>
  <c r="AK131" i="3"/>
  <c r="AK130" i="3"/>
  <c r="AK129" i="3"/>
  <c r="AK128" i="3"/>
  <c r="AK127" i="3"/>
  <c r="AK126" i="3"/>
  <c r="AK125" i="3"/>
  <c r="AK161" i="3"/>
  <c r="AK159" i="3"/>
  <c r="AK158" i="3"/>
  <c r="AK102" i="3"/>
  <c r="AK101" i="3"/>
  <c r="AK100" i="3"/>
  <c r="AK99" i="3"/>
  <c r="AK98" i="3"/>
  <c r="AK97" i="3"/>
  <c r="AK96" i="3"/>
  <c r="AK95" i="3"/>
  <c r="AK156" i="3"/>
  <c r="AK110" i="3"/>
  <c r="AK57" i="3"/>
  <c r="AK56" i="3"/>
  <c r="AK55" i="3"/>
  <c r="AK54" i="3"/>
  <c r="AK53" i="3"/>
  <c r="AK52" i="3"/>
  <c r="AK51" i="3"/>
  <c r="AK50" i="3"/>
  <c r="AK116" i="3"/>
  <c r="AK114" i="3"/>
  <c r="AK111" i="3"/>
  <c r="AK42" i="3"/>
  <c r="AK41" i="3"/>
  <c r="AK40" i="3"/>
  <c r="AK39" i="3"/>
  <c r="AK38" i="3"/>
  <c r="AK37" i="3"/>
  <c r="AK36" i="3"/>
  <c r="AK35" i="3"/>
  <c r="AK112" i="3"/>
  <c r="AK117" i="3"/>
  <c r="AK87" i="3"/>
  <c r="AK86" i="3"/>
  <c r="AK85" i="3"/>
  <c r="AK84" i="3"/>
  <c r="AK83" i="3"/>
  <c r="AK82" i="3"/>
  <c r="AK81" i="3"/>
  <c r="AK80" i="3"/>
  <c r="AK72" i="3"/>
  <c r="AK71" i="3"/>
  <c r="AK70" i="3"/>
  <c r="AK69" i="3"/>
  <c r="AK68" i="3"/>
  <c r="AK67" i="3"/>
  <c r="AK66" i="3"/>
  <c r="AK65" i="3"/>
  <c r="AK115" i="3"/>
  <c r="AK26" i="3"/>
  <c r="AK23" i="3"/>
  <c r="AK22" i="3"/>
  <c r="AK21" i="3"/>
  <c r="AK20" i="3"/>
  <c r="AK12" i="3"/>
  <c r="AK11" i="3"/>
  <c r="AK10" i="3"/>
  <c r="AK9" i="3"/>
  <c r="AK8" i="3"/>
  <c r="AK7" i="3"/>
  <c r="AK6" i="3"/>
  <c r="AK5" i="3"/>
  <c r="AK113" i="3"/>
  <c r="AK24" i="3"/>
  <c r="AK27" i="3"/>
  <c r="AK25" i="3"/>
  <c r="AP103" i="3"/>
  <c r="AQ253" i="3"/>
  <c r="AQ358" i="3"/>
  <c r="AQ388" i="3"/>
  <c r="AV58" i="3"/>
  <c r="AP268" i="3"/>
  <c r="AP283" i="3"/>
  <c r="AP298" i="3"/>
  <c r="AP373" i="3"/>
  <c r="AO133" i="3"/>
  <c r="AO253" i="3"/>
  <c r="AO343" i="3"/>
  <c r="AO418" i="3"/>
  <c r="AI38" i="3"/>
  <c r="D38" i="3" s="1"/>
  <c r="AI68" i="3"/>
  <c r="D68" i="3" s="1"/>
  <c r="AI83" i="3"/>
  <c r="D83" i="3" s="1"/>
  <c r="AI96" i="3"/>
  <c r="D96" i="3" s="1"/>
  <c r="AI111" i="3"/>
  <c r="D111" i="3" s="1"/>
  <c r="AI125" i="3"/>
  <c r="AI172" i="3"/>
  <c r="D172" i="3" s="1"/>
  <c r="AI146" i="3"/>
  <c r="D146" i="3" s="1"/>
  <c r="AI157" i="3"/>
  <c r="D157" i="3" s="1"/>
  <c r="AI177" i="3"/>
  <c r="D177" i="3" s="1"/>
  <c r="AI188" i="3"/>
  <c r="D188" i="3" s="1"/>
  <c r="AI202" i="3"/>
  <c r="D202" i="3" s="1"/>
  <c r="AI230" i="3"/>
  <c r="AI245" i="3"/>
  <c r="AI260" i="3"/>
  <c r="AI278" i="3"/>
  <c r="D278" i="3" s="1"/>
  <c r="AI290" i="3"/>
  <c r="AI305" i="3"/>
  <c r="AI337" i="3"/>
  <c r="D337" i="3" s="1"/>
  <c r="AI326" i="3"/>
  <c r="D326" i="3" s="1"/>
  <c r="AI353" i="3"/>
  <c r="D353" i="3" s="1"/>
  <c r="AI368" i="3"/>
  <c r="D368" i="3" s="1"/>
  <c r="AI383" i="3"/>
  <c r="D383" i="3" s="1"/>
  <c r="AI398" i="3"/>
  <c r="D398" i="3" s="1"/>
  <c r="AI412" i="3"/>
  <c r="D412" i="3" s="1"/>
  <c r="AI447" i="3"/>
  <c r="D447" i="3" s="1"/>
  <c r="AI428" i="3"/>
  <c r="D428" i="3" s="1"/>
  <c r="AV208" i="3"/>
  <c r="AV388" i="3"/>
  <c r="AN163" i="3"/>
  <c r="AN223" i="3"/>
  <c r="AN343" i="3"/>
  <c r="AK49" i="3"/>
  <c r="AI5" i="3"/>
  <c r="AP64" i="3"/>
  <c r="AQ58" i="3"/>
  <c r="AQ238" i="3"/>
  <c r="AQ49" i="3"/>
  <c r="AP28" i="3"/>
  <c r="AO268" i="3"/>
  <c r="AI39" i="3"/>
  <c r="D39" i="3" s="1"/>
  <c r="AI69" i="3"/>
  <c r="D69" i="3" s="1"/>
  <c r="AI84" i="3"/>
  <c r="D84" i="3" s="1"/>
  <c r="AI97" i="3"/>
  <c r="D97" i="3" s="1"/>
  <c r="AI112" i="3"/>
  <c r="D112" i="3" s="1"/>
  <c r="AI126" i="3"/>
  <c r="D126" i="3" s="1"/>
  <c r="AI174" i="3"/>
  <c r="D174" i="3" s="1"/>
  <c r="AI147" i="3"/>
  <c r="D147" i="3" s="1"/>
  <c r="AI158" i="3"/>
  <c r="D158" i="3" s="1"/>
  <c r="AI216" i="3"/>
  <c r="D216" i="3" s="1"/>
  <c r="AI189" i="3"/>
  <c r="D189" i="3" s="1"/>
  <c r="AI203" i="3"/>
  <c r="D203" i="3" s="1"/>
  <c r="AI231" i="3"/>
  <c r="D231" i="3" s="1"/>
  <c r="AI246" i="3"/>
  <c r="D246" i="3" s="1"/>
  <c r="AI261" i="3"/>
  <c r="D261" i="3" s="1"/>
  <c r="AI279" i="3"/>
  <c r="D279" i="3" s="1"/>
  <c r="AI291" i="3"/>
  <c r="D291" i="3" s="1"/>
  <c r="AI306" i="3"/>
  <c r="D306" i="3" s="1"/>
  <c r="AI339" i="3"/>
  <c r="D339" i="3" s="1"/>
  <c r="AI327" i="3"/>
  <c r="D327" i="3" s="1"/>
  <c r="AI354" i="3"/>
  <c r="D354" i="3" s="1"/>
  <c r="AI369" i="3"/>
  <c r="D369" i="3" s="1"/>
  <c r="AI384" i="3"/>
  <c r="D384" i="3" s="1"/>
  <c r="AI399" i="3"/>
  <c r="D399" i="3" s="1"/>
  <c r="AI413" i="3"/>
  <c r="D413" i="3" s="1"/>
  <c r="AI414" i="3"/>
  <c r="D414" i="3" s="1"/>
  <c r="AI429" i="3"/>
  <c r="D429" i="3" s="1"/>
  <c r="AM34" i="3"/>
  <c r="AV178" i="3"/>
  <c r="AN283" i="3"/>
  <c r="AU447" i="3"/>
  <c r="AU446" i="3"/>
  <c r="AU445" i="3"/>
  <c r="AU444" i="3"/>
  <c r="AU443" i="3"/>
  <c r="AU442" i="3"/>
  <c r="AU441" i="3"/>
  <c r="AU440" i="3"/>
  <c r="AU432" i="3"/>
  <c r="AU431" i="3"/>
  <c r="AU430" i="3"/>
  <c r="AU429" i="3"/>
  <c r="AU428" i="3"/>
  <c r="AU427" i="3"/>
  <c r="AU426" i="3"/>
  <c r="AU425" i="3"/>
  <c r="AU417" i="3"/>
  <c r="AU416" i="3"/>
  <c r="AU415" i="3"/>
  <c r="AU414" i="3"/>
  <c r="AU413" i="3"/>
  <c r="AU412" i="3"/>
  <c r="AU411" i="3"/>
  <c r="AU410" i="3"/>
  <c r="AU397" i="3"/>
  <c r="AU399" i="3"/>
  <c r="AU400" i="3"/>
  <c r="AU387" i="3"/>
  <c r="AU386" i="3"/>
  <c r="AU385" i="3"/>
  <c r="AU384" i="3"/>
  <c r="AU383" i="3"/>
  <c r="AU382" i="3"/>
  <c r="AU381" i="3"/>
  <c r="AU380" i="3"/>
  <c r="AU401" i="3"/>
  <c r="AU402" i="3"/>
  <c r="AU398" i="3"/>
  <c r="AU396" i="3"/>
  <c r="AU395" i="3"/>
  <c r="AU372" i="3"/>
  <c r="AU369" i="3"/>
  <c r="AU368" i="3"/>
  <c r="AU366" i="3"/>
  <c r="AU365" i="3"/>
  <c r="AU357" i="3"/>
  <c r="AU356" i="3"/>
  <c r="AU355" i="3"/>
  <c r="AU354" i="3"/>
  <c r="AU353" i="3"/>
  <c r="AU352" i="3"/>
  <c r="AU351" i="3"/>
  <c r="AU350" i="3"/>
  <c r="AU370" i="3"/>
  <c r="AU367" i="3"/>
  <c r="AU371" i="3"/>
  <c r="AU339" i="3"/>
  <c r="AU312" i="3"/>
  <c r="AU341" i="3"/>
  <c r="AU340" i="3"/>
  <c r="AU338" i="3"/>
  <c r="AU337" i="3"/>
  <c r="AU336" i="3"/>
  <c r="AU335" i="3"/>
  <c r="AU327" i="3"/>
  <c r="AU326" i="3"/>
  <c r="AU325" i="3"/>
  <c r="AU324" i="3"/>
  <c r="AU322" i="3"/>
  <c r="AU323" i="3"/>
  <c r="AU321" i="3"/>
  <c r="AU310" i="3"/>
  <c r="AU309" i="3"/>
  <c r="AU308" i="3"/>
  <c r="AU307" i="3"/>
  <c r="AU306" i="3"/>
  <c r="AU305" i="3"/>
  <c r="AU320" i="3"/>
  <c r="AU342" i="3"/>
  <c r="AU311" i="3"/>
  <c r="AU290" i="3"/>
  <c r="AU267" i="3"/>
  <c r="AU266" i="3"/>
  <c r="AU265" i="3"/>
  <c r="AU264" i="3"/>
  <c r="AU263" i="3"/>
  <c r="AU262" i="3"/>
  <c r="AU261" i="3"/>
  <c r="AU297" i="3"/>
  <c r="AU293" i="3"/>
  <c r="AU281" i="3"/>
  <c r="AU296" i="3"/>
  <c r="AU292" i="3"/>
  <c r="AU282" i="3"/>
  <c r="AU295" i="3"/>
  <c r="AU291" i="3"/>
  <c r="AU280" i="3"/>
  <c r="AU279" i="3"/>
  <c r="AU278" i="3"/>
  <c r="AU277" i="3"/>
  <c r="AU276" i="3"/>
  <c r="AU260" i="3"/>
  <c r="AU275" i="3"/>
  <c r="AU252" i="3"/>
  <c r="AU251" i="3"/>
  <c r="AU250" i="3"/>
  <c r="AU249" i="3"/>
  <c r="AU248" i="3"/>
  <c r="AU247" i="3"/>
  <c r="AU246" i="3"/>
  <c r="AU245" i="3"/>
  <c r="AU222" i="3"/>
  <c r="AU221" i="3"/>
  <c r="AU220" i="3"/>
  <c r="AU219" i="3"/>
  <c r="AU218" i="3"/>
  <c r="AU217" i="3"/>
  <c r="AU216" i="3"/>
  <c r="AU215" i="3"/>
  <c r="AU294" i="3"/>
  <c r="AU202" i="3"/>
  <c r="AU200" i="3"/>
  <c r="AU234" i="3"/>
  <c r="AU232" i="3"/>
  <c r="AU192" i="3"/>
  <c r="AU191" i="3"/>
  <c r="AU190" i="3"/>
  <c r="AU189" i="3"/>
  <c r="AU188" i="3"/>
  <c r="AU187" i="3"/>
  <c r="AU186" i="3"/>
  <c r="AU185" i="3"/>
  <c r="AU230" i="3"/>
  <c r="AU177" i="3"/>
  <c r="AU176" i="3"/>
  <c r="AU175" i="3"/>
  <c r="AU174" i="3"/>
  <c r="AU173" i="3"/>
  <c r="AU172" i="3"/>
  <c r="AU171" i="3"/>
  <c r="AU170" i="3"/>
  <c r="AU237" i="3"/>
  <c r="AU236" i="3"/>
  <c r="AU162" i="3"/>
  <c r="AU161" i="3"/>
  <c r="AU160" i="3"/>
  <c r="AU159" i="3"/>
  <c r="AU158" i="3"/>
  <c r="AU157" i="3"/>
  <c r="AU205" i="3"/>
  <c r="AU203" i="3"/>
  <c r="AU201" i="3"/>
  <c r="AU235" i="3"/>
  <c r="AU233" i="3"/>
  <c r="AU231" i="3"/>
  <c r="AU206" i="3"/>
  <c r="AU207" i="3"/>
  <c r="AU204" i="3"/>
  <c r="AU147" i="3"/>
  <c r="AU146" i="3"/>
  <c r="AU145" i="3"/>
  <c r="AU144" i="3"/>
  <c r="AU143" i="3"/>
  <c r="AU142" i="3"/>
  <c r="AU141" i="3"/>
  <c r="AU140" i="3"/>
  <c r="AU155" i="3"/>
  <c r="AU132" i="3"/>
  <c r="AU131" i="3"/>
  <c r="AU130" i="3"/>
  <c r="AU129" i="3"/>
  <c r="AU128" i="3"/>
  <c r="AU127" i="3"/>
  <c r="AU126" i="3"/>
  <c r="AU125" i="3"/>
  <c r="AU117" i="3"/>
  <c r="AU116" i="3"/>
  <c r="AU115" i="3"/>
  <c r="AU114" i="3"/>
  <c r="AU113" i="3"/>
  <c r="AU112" i="3"/>
  <c r="AU111" i="3"/>
  <c r="AU110" i="3"/>
  <c r="AU156" i="3"/>
  <c r="AU101" i="3"/>
  <c r="AU98" i="3"/>
  <c r="AU95" i="3"/>
  <c r="AU100" i="3"/>
  <c r="AU96" i="3"/>
  <c r="AU99" i="3"/>
  <c r="AU87" i="3"/>
  <c r="AU86" i="3"/>
  <c r="AU85" i="3"/>
  <c r="AU84" i="3"/>
  <c r="AU83" i="3"/>
  <c r="AU82" i="3"/>
  <c r="AU81" i="3"/>
  <c r="AU80" i="3"/>
  <c r="AU102" i="3"/>
  <c r="AU97" i="3"/>
  <c r="AU57" i="3"/>
  <c r="AU56" i="3"/>
  <c r="AU55" i="3"/>
  <c r="AU54" i="3"/>
  <c r="AU53" i="3"/>
  <c r="AU52" i="3"/>
  <c r="AU51" i="3"/>
  <c r="AU50" i="3"/>
  <c r="AU42" i="3"/>
  <c r="AU41" i="3"/>
  <c r="AU40" i="3"/>
  <c r="AU39" i="3"/>
  <c r="AU38" i="3"/>
  <c r="AU37" i="3"/>
  <c r="AU36" i="3"/>
  <c r="AU35" i="3"/>
  <c r="AU23" i="3"/>
  <c r="AU22" i="3"/>
  <c r="AU21" i="3"/>
  <c r="AU20" i="3"/>
  <c r="AU26" i="3"/>
  <c r="AU12" i="3"/>
  <c r="AU11" i="3"/>
  <c r="AU10" i="3"/>
  <c r="AU9" i="3"/>
  <c r="AU8" i="3"/>
  <c r="AU7" i="3"/>
  <c r="AU6" i="3"/>
  <c r="AU5" i="3"/>
  <c r="AU24" i="3"/>
  <c r="AU72" i="3"/>
  <c r="AU71" i="3"/>
  <c r="AU70" i="3"/>
  <c r="AU69" i="3"/>
  <c r="AU68" i="3"/>
  <c r="AU67" i="3"/>
  <c r="AU66" i="3"/>
  <c r="AU27" i="3"/>
  <c r="AU65" i="3"/>
  <c r="AU25" i="3"/>
  <c r="AT447" i="3"/>
  <c r="AT446" i="3"/>
  <c r="AT445" i="3"/>
  <c r="AT444" i="3"/>
  <c r="AT443" i="3"/>
  <c r="AT442" i="3"/>
  <c r="AT441" i="3"/>
  <c r="AT440" i="3"/>
  <c r="AT432" i="3"/>
  <c r="AT431" i="3"/>
  <c r="AT430" i="3"/>
  <c r="AT429" i="3"/>
  <c r="AT428" i="3"/>
  <c r="AT427" i="3"/>
  <c r="AT426" i="3"/>
  <c r="AT425" i="3"/>
  <c r="AT415" i="3"/>
  <c r="AT414" i="3"/>
  <c r="AT416" i="3"/>
  <c r="AT402" i="3"/>
  <c r="AT398" i="3"/>
  <c r="AT396" i="3"/>
  <c r="AT395" i="3"/>
  <c r="AT417" i="3"/>
  <c r="AT410" i="3"/>
  <c r="AT397" i="3"/>
  <c r="AT411" i="3"/>
  <c r="AT399" i="3"/>
  <c r="AT412" i="3"/>
  <c r="AT413" i="3"/>
  <c r="AT400" i="3"/>
  <c r="AT401" i="3"/>
  <c r="AT386" i="3"/>
  <c r="AT384" i="3"/>
  <c r="AT382" i="3"/>
  <c r="AT380" i="3"/>
  <c r="AT371" i="3"/>
  <c r="AT368" i="3"/>
  <c r="AT387" i="3"/>
  <c r="AT385" i="3"/>
  <c r="AT383" i="3"/>
  <c r="AT381" i="3"/>
  <c r="AT366" i="3"/>
  <c r="AT365" i="3"/>
  <c r="AT342" i="3"/>
  <c r="AT370" i="3"/>
  <c r="AT367" i="3"/>
  <c r="AT356" i="3"/>
  <c r="AT327" i="3"/>
  <c r="AT326" i="3"/>
  <c r="AT325" i="3"/>
  <c r="AT324" i="3"/>
  <c r="AT323" i="3"/>
  <c r="AT322" i="3"/>
  <c r="AT321" i="3"/>
  <c r="AT320" i="3"/>
  <c r="AT355" i="3"/>
  <c r="AT350" i="3"/>
  <c r="AT352" i="3"/>
  <c r="AT369" i="3"/>
  <c r="AT354" i="3"/>
  <c r="AT372" i="3"/>
  <c r="AT351" i="3"/>
  <c r="AT338" i="3"/>
  <c r="AT337" i="3"/>
  <c r="AT336" i="3"/>
  <c r="AT335" i="3"/>
  <c r="AT341" i="3"/>
  <c r="AT357" i="3"/>
  <c r="AT340" i="3"/>
  <c r="AT353" i="3"/>
  <c r="AT339" i="3"/>
  <c r="AT312" i="3"/>
  <c r="AT297" i="3"/>
  <c r="AT296" i="3"/>
  <c r="AT295" i="3"/>
  <c r="AT294" i="3"/>
  <c r="AT293" i="3"/>
  <c r="AT292" i="3"/>
  <c r="AT291" i="3"/>
  <c r="AT290" i="3"/>
  <c r="AT309" i="3"/>
  <c r="AT306" i="3"/>
  <c r="AT280" i="3"/>
  <c r="AT279" i="3"/>
  <c r="AT278" i="3"/>
  <c r="AT277" i="3"/>
  <c r="AT276" i="3"/>
  <c r="AT275" i="3"/>
  <c r="AT310" i="3"/>
  <c r="AT281" i="3"/>
  <c r="AT305" i="3"/>
  <c r="AT282" i="3"/>
  <c r="AT311" i="3"/>
  <c r="AT307" i="3"/>
  <c r="AT266" i="3"/>
  <c r="AT207" i="3"/>
  <c r="AT206" i="3"/>
  <c r="AT205" i="3"/>
  <c r="AT204" i="3"/>
  <c r="AT263" i="3"/>
  <c r="AT267" i="3"/>
  <c r="AT264" i="3"/>
  <c r="AT260" i="3"/>
  <c r="AT308" i="3"/>
  <c r="AT252" i="3"/>
  <c r="AT251" i="3"/>
  <c r="AT250" i="3"/>
  <c r="AT249" i="3"/>
  <c r="AT248" i="3"/>
  <c r="AT247" i="3"/>
  <c r="AT246" i="3"/>
  <c r="AT245" i="3"/>
  <c r="AT262" i="3"/>
  <c r="AT261" i="3"/>
  <c r="AT237" i="3"/>
  <c r="AT236" i="3"/>
  <c r="AT235" i="3"/>
  <c r="AT234" i="3"/>
  <c r="AT233" i="3"/>
  <c r="AT232" i="3"/>
  <c r="AT231" i="3"/>
  <c r="AT230" i="3"/>
  <c r="AT265" i="3"/>
  <c r="AT222" i="3"/>
  <c r="AT221" i="3"/>
  <c r="AT220" i="3"/>
  <c r="AT219" i="3"/>
  <c r="AT218" i="3"/>
  <c r="AT217" i="3"/>
  <c r="AT216" i="3"/>
  <c r="AT215" i="3"/>
  <c r="AT202" i="3"/>
  <c r="AT200" i="3"/>
  <c r="AT192" i="3"/>
  <c r="AT191" i="3"/>
  <c r="AT190" i="3"/>
  <c r="AT189" i="3"/>
  <c r="AT188" i="3"/>
  <c r="AT187" i="3"/>
  <c r="AT186" i="3"/>
  <c r="AT185" i="3"/>
  <c r="AT177" i="3"/>
  <c r="AT176" i="3"/>
  <c r="AT175" i="3"/>
  <c r="AT174" i="3"/>
  <c r="AT173" i="3"/>
  <c r="AT172" i="3"/>
  <c r="AT171" i="3"/>
  <c r="AT170" i="3"/>
  <c r="AT162" i="3"/>
  <c r="AT161" i="3"/>
  <c r="AT160" i="3"/>
  <c r="AT159" i="3"/>
  <c r="AT203" i="3"/>
  <c r="AT201" i="3"/>
  <c r="AT158" i="3"/>
  <c r="AT147" i="3"/>
  <c r="AT146" i="3"/>
  <c r="AT145" i="3"/>
  <c r="AT144" i="3"/>
  <c r="AT143" i="3"/>
  <c r="AT142" i="3"/>
  <c r="AT141" i="3"/>
  <c r="AT140" i="3"/>
  <c r="AT155" i="3"/>
  <c r="AT132" i="3"/>
  <c r="AT131" i="3"/>
  <c r="AT130" i="3"/>
  <c r="AT129" i="3"/>
  <c r="AT128" i="3"/>
  <c r="AT127" i="3"/>
  <c r="AT126" i="3"/>
  <c r="AT125" i="3"/>
  <c r="AT117" i="3"/>
  <c r="AT116" i="3"/>
  <c r="AT115" i="3"/>
  <c r="AT114" i="3"/>
  <c r="AT113" i="3"/>
  <c r="AT112" i="3"/>
  <c r="AT111" i="3"/>
  <c r="AT110" i="3"/>
  <c r="AT157" i="3"/>
  <c r="AT156" i="3"/>
  <c r="AT42" i="3"/>
  <c r="AT41" i="3"/>
  <c r="AT40" i="3"/>
  <c r="AT39" i="3"/>
  <c r="AT38" i="3"/>
  <c r="AT37" i="3"/>
  <c r="AT36" i="3"/>
  <c r="AT35" i="3"/>
  <c r="AT101" i="3"/>
  <c r="AT98" i="3"/>
  <c r="AT95" i="3"/>
  <c r="AT100" i="3"/>
  <c r="AT96" i="3"/>
  <c r="AT72" i="3"/>
  <c r="AT71" i="3"/>
  <c r="AT70" i="3"/>
  <c r="AT69" i="3"/>
  <c r="AT68" i="3"/>
  <c r="AT67" i="3"/>
  <c r="AT66" i="3"/>
  <c r="AT65" i="3"/>
  <c r="AT102" i="3"/>
  <c r="AT97" i="3"/>
  <c r="AT57" i="3"/>
  <c r="AT56" i="3"/>
  <c r="AT55" i="3"/>
  <c r="AT54" i="3"/>
  <c r="AT53" i="3"/>
  <c r="AT52" i="3"/>
  <c r="AT51" i="3"/>
  <c r="AT50" i="3"/>
  <c r="AT87" i="3"/>
  <c r="AT86" i="3"/>
  <c r="AT85" i="3"/>
  <c r="AT84" i="3"/>
  <c r="AT83" i="3"/>
  <c r="AT82" i="3"/>
  <c r="AT81" i="3"/>
  <c r="AT80" i="3"/>
  <c r="AT23" i="3"/>
  <c r="AT22" i="3"/>
  <c r="AT21" i="3"/>
  <c r="AT20" i="3"/>
  <c r="AT26" i="3"/>
  <c r="AT12" i="3"/>
  <c r="AT11" i="3"/>
  <c r="AT10" i="3"/>
  <c r="AT9" i="3"/>
  <c r="AT8" i="3"/>
  <c r="AT7" i="3"/>
  <c r="AT6" i="3"/>
  <c r="AT5" i="3"/>
  <c r="AT24" i="3"/>
  <c r="AT27" i="3"/>
  <c r="AT99" i="3"/>
  <c r="AT25" i="3"/>
  <c r="AI56" i="3"/>
  <c r="D56" i="3" s="1"/>
  <c r="AR432" i="3"/>
  <c r="AR431" i="3"/>
  <c r="AR430" i="3"/>
  <c r="AR429" i="3"/>
  <c r="AR428" i="3"/>
  <c r="AR427" i="3"/>
  <c r="AR426" i="3"/>
  <c r="AR425" i="3"/>
  <c r="AR417" i="3"/>
  <c r="AR416" i="3"/>
  <c r="AR446" i="3"/>
  <c r="AR444" i="3"/>
  <c r="AR442" i="3"/>
  <c r="AR440" i="3"/>
  <c r="AR415" i="3"/>
  <c r="AR413" i="3"/>
  <c r="AR412" i="3"/>
  <c r="AR411" i="3"/>
  <c r="AR410" i="3"/>
  <c r="AR402" i="3"/>
  <c r="AR401" i="3"/>
  <c r="AR400" i="3"/>
  <c r="AR399" i="3"/>
  <c r="AR398" i="3"/>
  <c r="AR447" i="3"/>
  <c r="AR445" i="3"/>
  <c r="AR443" i="3"/>
  <c r="AR441" i="3"/>
  <c r="AR414" i="3"/>
  <c r="AR397" i="3"/>
  <c r="AR396" i="3"/>
  <c r="AR395" i="3"/>
  <c r="AR387" i="3"/>
  <c r="AR386" i="3"/>
  <c r="AR385" i="3"/>
  <c r="AR384" i="3"/>
  <c r="AR383" i="3"/>
  <c r="AR382" i="3"/>
  <c r="AR381" i="3"/>
  <c r="AR380" i="3"/>
  <c r="AR372" i="3"/>
  <c r="AR371" i="3"/>
  <c r="AR370" i="3"/>
  <c r="AR342" i="3"/>
  <c r="AR341" i="3"/>
  <c r="AR369" i="3"/>
  <c r="AR366" i="3"/>
  <c r="AR365" i="3"/>
  <c r="AR357" i="3"/>
  <c r="AR356" i="3"/>
  <c r="AR355" i="3"/>
  <c r="AR354" i="3"/>
  <c r="AR353" i="3"/>
  <c r="AR352" i="3"/>
  <c r="AR351" i="3"/>
  <c r="AR368" i="3"/>
  <c r="AR327" i="3"/>
  <c r="AR326" i="3"/>
  <c r="AR325" i="3"/>
  <c r="AR324" i="3"/>
  <c r="AR323" i="3"/>
  <c r="AR367" i="3"/>
  <c r="AR339" i="3"/>
  <c r="AR312" i="3"/>
  <c r="AR350" i="3"/>
  <c r="AR340" i="3"/>
  <c r="AR320" i="3"/>
  <c r="AR338" i="3"/>
  <c r="AR336" i="3"/>
  <c r="AR311" i="3"/>
  <c r="AR322" i="3"/>
  <c r="AR337" i="3"/>
  <c r="AR335" i="3"/>
  <c r="AR321" i="3"/>
  <c r="AR310" i="3"/>
  <c r="AR309" i="3"/>
  <c r="AR308" i="3"/>
  <c r="AR307" i="3"/>
  <c r="AR306" i="3"/>
  <c r="AR305" i="3"/>
  <c r="AR294" i="3"/>
  <c r="AR290" i="3"/>
  <c r="AR297" i="3"/>
  <c r="AR293" i="3"/>
  <c r="AR280" i="3"/>
  <c r="AR279" i="3"/>
  <c r="AR278" i="3"/>
  <c r="AR277" i="3"/>
  <c r="AR276" i="3"/>
  <c r="AR275" i="3"/>
  <c r="AR267" i="3"/>
  <c r="AR266" i="3"/>
  <c r="AR296" i="3"/>
  <c r="AR292" i="3"/>
  <c r="AR281" i="3"/>
  <c r="AR295" i="3"/>
  <c r="AR291" i="3"/>
  <c r="AR265" i="3"/>
  <c r="AR261" i="3"/>
  <c r="AR237" i="3"/>
  <c r="AR236" i="3"/>
  <c r="AR235" i="3"/>
  <c r="AR234" i="3"/>
  <c r="AR233" i="3"/>
  <c r="AR232" i="3"/>
  <c r="AR231" i="3"/>
  <c r="AR230" i="3"/>
  <c r="AR263" i="3"/>
  <c r="AR207" i="3"/>
  <c r="AR206" i="3"/>
  <c r="AR282" i="3"/>
  <c r="AR264" i="3"/>
  <c r="AR260" i="3"/>
  <c r="AR262" i="3"/>
  <c r="AR252" i="3"/>
  <c r="AR251" i="3"/>
  <c r="AR250" i="3"/>
  <c r="AR249" i="3"/>
  <c r="AR248" i="3"/>
  <c r="AR247" i="3"/>
  <c r="AR246" i="3"/>
  <c r="AR245" i="3"/>
  <c r="AR221" i="3"/>
  <c r="AR219" i="3"/>
  <c r="AR217" i="3"/>
  <c r="AR204" i="3"/>
  <c r="AR215" i="3"/>
  <c r="AR202" i="3"/>
  <c r="AR200" i="3"/>
  <c r="AR222" i="3"/>
  <c r="AR220" i="3"/>
  <c r="AR218" i="3"/>
  <c r="AR216" i="3"/>
  <c r="AR192" i="3"/>
  <c r="AR191" i="3"/>
  <c r="AR190" i="3"/>
  <c r="AR189" i="3"/>
  <c r="AR188" i="3"/>
  <c r="AR187" i="3"/>
  <c r="AR186" i="3"/>
  <c r="AR185" i="3"/>
  <c r="AR177" i="3"/>
  <c r="AR205" i="3"/>
  <c r="AR162" i="3"/>
  <c r="AR161" i="3"/>
  <c r="AR160" i="3"/>
  <c r="AR159" i="3"/>
  <c r="AR158" i="3"/>
  <c r="AR203" i="3"/>
  <c r="AR201" i="3"/>
  <c r="AR173" i="3"/>
  <c r="AR171" i="3"/>
  <c r="AR156" i="3"/>
  <c r="AR176" i="3"/>
  <c r="AR175" i="3"/>
  <c r="AR174" i="3"/>
  <c r="AR172" i="3"/>
  <c r="AR147" i="3"/>
  <c r="AR146" i="3"/>
  <c r="AR145" i="3"/>
  <c r="AR144" i="3"/>
  <c r="AR143" i="3"/>
  <c r="AR142" i="3"/>
  <c r="AR141" i="3"/>
  <c r="AR140" i="3"/>
  <c r="AR170" i="3"/>
  <c r="AR155" i="3"/>
  <c r="AR132" i="3"/>
  <c r="AR131" i="3"/>
  <c r="AR130" i="3"/>
  <c r="AR129" i="3"/>
  <c r="AR128" i="3"/>
  <c r="AR127" i="3"/>
  <c r="AR126" i="3"/>
  <c r="AR117" i="3"/>
  <c r="AR116" i="3"/>
  <c r="AR115" i="3"/>
  <c r="AR114" i="3"/>
  <c r="AR113" i="3"/>
  <c r="AR112" i="3"/>
  <c r="AR111" i="3"/>
  <c r="AR110" i="3"/>
  <c r="AR157" i="3"/>
  <c r="AR102" i="3"/>
  <c r="AR101" i="3"/>
  <c r="AR100" i="3"/>
  <c r="AR125" i="3"/>
  <c r="AR97" i="3"/>
  <c r="AR72" i="3"/>
  <c r="AR71" i="3"/>
  <c r="AR70" i="3"/>
  <c r="AR69" i="3"/>
  <c r="AR68" i="3"/>
  <c r="AR67" i="3"/>
  <c r="AR66" i="3"/>
  <c r="AR65" i="3"/>
  <c r="AR57" i="3"/>
  <c r="AR56" i="3"/>
  <c r="AR55" i="3"/>
  <c r="AR54" i="3"/>
  <c r="AR53" i="3"/>
  <c r="AR52" i="3"/>
  <c r="AR51" i="3"/>
  <c r="AR50" i="3"/>
  <c r="AR42" i="3"/>
  <c r="AR41" i="3"/>
  <c r="AR40" i="3"/>
  <c r="AR39" i="3"/>
  <c r="AR38" i="3"/>
  <c r="AR37" i="3"/>
  <c r="AR36" i="3"/>
  <c r="AR98" i="3"/>
  <c r="AR95" i="3"/>
  <c r="AR99" i="3"/>
  <c r="AR87" i="3"/>
  <c r="AR86" i="3"/>
  <c r="AR85" i="3"/>
  <c r="AR84" i="3"/>
  <c r="AR83" i="3"/>
  <c r="AR82" i="3"/>
  <c r="AR81" i="3"/>
  <c r="AR80" i="3"/>
  <c r="AR25" i="3"/>
  <c r="AR96" i="3"/>
  <c r="AR23" i="3"/>
  <c r="AR22" i="3"/>
  <c r="AR21" i="3"/>
  <c r="AR20" i="3"/>
  <c r="AR26" i="3"/>
  <c r="AR12" i="3"/>
  <c r="AR11" i="3"/>
  <c r="AR10" i="3"/>
  <c r="AR9" i="3"/>
  <c r="AR8" i="3"/>
  <c r="AR7" i="3"/>
  <c r="AR6" i="3"/>
  <c r="AR5" i="3"/>
  <c r="AR35" i="3"/>
  <c r="AR24" i="3"/>
  <c r="AR27" i="3"/>
  <c r="AL49" i="3"/>
  <c r="AI55" i="3"/>
  <c r="D55" i="3" s="1"/>
  <c r="AO148" i="3"/>
  <c r="AO163" i="3"/>
  <c r="AO328" i="3"/>
  <c r="AI40" i="3"/>
  <c r="D40" i="3" s="1"/>
  <c r="AI70" i="3"/>
  <c r="D70" i="3" s="1"/>
  <c r="AI85" i="3"/>
  <c r="D85" i="3" s="1"/>
  <c r="AI98" i="3"/>
  <c r="D98" i="3" s="1"/>
  <c r="AI113" i="3"/>
  <c r="D113" i="3" s="1"/>
  <c r="AI127" i="3"/>
  <c r="D127" i="3" s="1"/>
  <c r="AI140" i="3"/>
  <c r="AI215" i="3"/>
  <c r="AI159" i="3"/>
  <c r="D159" i="3" s="1"/>
  <c r="AI218" i="3"/>
  <c r="D218" i="3" s="1"/>
  <c r="AI190" i="3"/>
  <c r="D190" i="3" s="1"/>
  <c r="AI204" i="3"/>
  <c r="D204" i="3" s="1"/>
  <c r="AI232" i="3"/>
  <c r="D232" i="3" s="1"/>
  <c r="AI247" i="3"/>
  <c r="D247" i="3" s="1"/>
  <c r="AI264" i="3"/>
  <c r="D264" i="3" s="1"/>
  <c r="AI280" i="3"/>
  <c r="D280" i="3" s="1"/>
  <c r="AI292" i="3"/>
  <c r="D292" i="3" s="1"/>
  <c r="AI307" i="3"/>
  <c r="D307" i="3" s="1"/>
  <c r="AI320" i="3"/>
  <c r="AI340" i="3"/>
  <c r="D340" i="3" s="1"/>
  <c r="AI355" i="3"/>
  <c r="D355" i="3" s="1"/>
  <c r="AI370" i="3"/>
  <c r="D370" i="3" s="1"/>
  <c r="AI385" i="3"/>
  <c r="D385" i="3" s="1"/>
  <c r="AI400" i="3"/>
  <c r="D400" i="3" s="1"/>
  <c r="AI442" i="3"/>
  <c r="D442" i="3" s="1"/>
  <c r="AI415" i="3"/>
  <c r="D415" i="3" s="1"/>
  <c r="AI430" i="3"/>
  <c r="D430" i="3" s="1"/>
  <c r="AV103" i="3"/>
  <c r="AV298" i="3"/>
  <c r="AV403" i="3"/>
  <c r="AV418" i="3"/>
  <c r="AV448" i="3"/>
  <c r="AN103" i="3"/>
  <c r="AN118" i="3"/>
  <c r="AN133" i="3"/>
  <c r="AN298" i="3"/>
  <c r="AN313" i="3"/>
  <c r="AI442" i="5"/>
  <c r="D442" i="5" s="1"/>
  <c r="AP433" i="5"/>
  <c r="AI427" i="5"/>
  <c r="D427" i="5" s="1"/>
  <c r="AI411" i="5"/>
  <c r="D411" i="5" s="1"/>
  <c r="AP403" i="5"/>
  <c r="AI382" i="5"/>
  <c r="D382" i="5" s="1"/>
  <c r="AI366" i="5"/>
  <c r="D366" i="5" s="1"/>
  <c r="AI357" i="5"/>
  <c r="D357" i="5" s="1"/>
  <c r="AQ313" i="5"/>
  <c r="AI291" i="5"/>
  <c r="D291" i="5" s="1"/>
  <c r="AR298" i="5"/>
  <c r="AI280" i="5"/>
  <c r="D280" i="5" s="1"/>
  <c r="AI262" i="5"/>
  <c r="D262" i="5" s="1"/>
  <c r="AQ268" i="5"/>
  <c r="AI250" i="5"/>
  <c r="D250" i="5" s="1"/>
  <c r="AQ223" i="5"/>
  <c r="AP208" i="5"/>
  <c r="AI207" i="5"/>
  <c r="D207" i="5" s="1"/>
  <c r="AI191" i="5"/>
  <c r="D191" i="5" s="1"/>
  <c r="AI172" i="5"/>
  <c r="D172" i="5" s="1"/>
  <c r="AI130" i="5"/>
  <c r="D130" i="5" s="1"/>
  <c r="AI113" i="5"/>
  <c r="D113" i="5" s="1"/>
  <c r="AR103" i="5"/>
  <c r="AR88" i="5"/>
  <c r="AI85" i="5"/>
  <c r="D85" i="5" s="1"/>
  <c r="AP73" i="5"/>
  <c r="AI66" i="5"/>
  <c r="D66" i="5" s="1"/>
  <c r="AR73" i="5"/>
  <c r="AR58" i="5"/>
  <c r="AI51" i="5"/>
  <c r="D51" i="5" s="1"/>
  <c r="AQ43" i="5"/>
  <c r="AP43" i="5"/>
  <c r="AI37" i="5"/>
  <c r="D37" i="5" s="1"/>
  <c r="AI21" i="5"/>
  <c r="D21" i="5" s="1"/>
  <c r="AC64" i="5"/>
  <c r="AQ49" i="5"/>
  <c r="AI84" i="5"/>
  <c r="D84" i="5" s="1"/>
  <c r="AI335" i="5"/>
  <c r="D335" i="5" s="1"/>
  <c r="AE64" i="5"/>
  <c r="AS49" i="5"/>
  <c r="AR418" i="5"/>
  <c r="AP238" i="5"/>
  <c r="AI129" i="5"/>
  <c r="D129" i="5" s="1"/>
  <c r="AI114" i="5"/>
  <c r="D114" i="5" s="1"/>
  <c r="AI176" i="5"/>
  <c r="D176" i="5" s="1"/>
  <c r="AI231" i="5"/>
  <c r="D231" i="5" s="1"/>
  <c r="AI263" i="5"/>
  <c r="D263" i="5" s="1"/>
  <c r="AI307" i="5"/>
  <c r="D307" i="5" s="1"/>
  <c r="AI350" i="5"/>
  <c r="D350" i="5" s="1"/>
  <c r="AI428" i="5"/>
  <c r="D428" i="5" s="1"/>
  <c r="AI24" i="5"/>
  <c r="D24" i="5" s="1"/>
  <c r="AM447" i="5"/>
  <c r="AM446" i="5"/>
  <c r="AM445" i="5"/>
  <c r="AM444" i="5"/>
  <c r="AM443" i="5"/>
  <c r="AM442" i="5"/>
  <c r="AM441" i="5"/>
  <c r="AM440" i="5"/>
  <c r="AM416" i="5"/>
  <c r="AM432" i="5"/>
  <c r="AM417" i="5"/>
  <c r="AM414" i="5"/>
  <c r="AM413" i="5"/>
  <c r="AM412" i="5"/>
  <c r="AM411" i="5"/>
  <c r="AM410" i="5"/>
  <c r="AM428" i="5"/>
  <c r="AM425" i="5"/>
  <c r="AM415" i="5"/>
  <c r="AM427" i="5"/>
  <c r="AM400" i="5"/>
  <c r="AM431" i="5"/>
  <c r="AM402" i="5"/>
  <c r="AM399" i="5"/>
  <c r="AM396" i="5"/>
  <c r="AM385" i="5"/>
  <c r="AM429" i="5"/>
  <c r="AM426" i="5"/>
  <c r="AM401" i="5"/>
  <c r="AM397" i="5"/>
  <c r="AM430" i="5"/>
  <c r="AM398" i="5"/>
  <c r="AM387" i="5"/>
  <c r="AM384" i="5"/>
  <c r="AM383" i="5"/>
  <c r="AM382" i="5"/>
  <c r="AM381" i="5"/>
  <c r="AM380" i="5"/>
  <c r="AM368" i="5"/>
  <c r="AM367" i="5"/>
  <c r="AM366" i="5"/>
  <c r="AM365" i="5"/>
  <c r="AM386" i="5"/>
  <c r="AM369" i="5"/>
  <c r="AM395" i="5"/>
  <c r="AM371" i="5"/>
  <c r="AM370" i="5"/>
  <c r="AM353" i="5"/>
  <c r="AM372" i="5"/>
  <c r="AM356" i="5"/>
  <c r="AM354" i="5"/>
  <c r="AM352" i="5"/>
  <c r="AM357" i="5"/>
  <c r="AM327" i="5"/>
  <c r="AM326" i="5"/>
  <c r="AM325" i="5"/>
  <c r="AM324" i="5"/>
  <c r="AM323" i="5"/>
  <c r="AM322" i="5"/>
  <c r="AM321" i="5"/>
  <c r="AM320" i="5"/>
  <c r="AM350" i="5"/>
  <c r="AM340" i="5"/>
  <c r="AM336" i="5"/>
  <c r="AM351" i="5"/>
  <c r="AM310" i="5"/>
  <c r="AM308" i="5"/>
  <c r="AM355" i="5"/>
  <c r="AM342" i="5"/>
  <c r="AM338" i="5"/>
  <c r="AM311" i="5"/>
  <c r="AM341" i="5"/>
  <c r="AM305" i="5"/>
  <c r="AM296" i="5"/>
  <c r="AM307" i="5"/>
  <c r="AM297" i="5"/>
  <c r="AM295" i="5"/>
  <c r="AM290" i="5"/>
  <c r="AM337" i="5"/>
  <c r="AM309" i="5"/>
  <c r="AM282" i="5"/>
  <c r="AM281" i="5"/>
  <c r="AM280" i="5"/>
  <c r="AM279" i="5"/>
  <c r="AM278" i="5"/>
  <c r="AM277" i="5"/>
  <c r="AM276" i="5"/>
  <c r="AM275" i="5"/>
  <c r="AM294" i="5"/>
  <c r="AM291" i="5"/>
  <c r="AM252" i="5"/>
  <c r="AM251" i="5"/>
  <c r="AM250" i="5"/>
  <c r="AM249" i="5"/>
  <c r="AM248" i="5"/>
  <c r="AM247" i="5"/>
  <c r="AM246" i="5"/>
  <c r="AM245" i="5"/>
  <c r="AM335" i="5"/>
  <c r="AM312" i="5"/>
  <c r="AM293" i="5"/>
  <c r="AM262" i="5"/>
  <c r="AM265" i="5"/>
  <c r="AM306" i="5"/>
  <c r="AM263" i="5"/>
  <c r="AM260" i="5"/>
  <c r="AM266" i="5"/>
  <c r="AM339" i="5"/>
  <c r="AM261" i="5"/>
  <c r="AM292" i="5"/>
  <c r="AM264" i="5"/>
  <c r="AM267" i="5"/>
  <c r="AM237" i="5"/>
  <c r="AM236" i="5"/>
  <c r="AM235" i="5"/>
  <c r="AM234" i="5"/>
  <c r="AM233" i="5"/>
  <c r="AM232" i="5"/>
  <c r="AM231" i="5"/>
  <c r="AM230" i="5"/>
  <c r="AM215" i="5"/>
  <c r="AM200" i="5"/>
  <c r="AM192" i="5"/>
  <c r="AM220" i="5"/>
  <c r="AM191" i="5"/>
  <c r="AM189" i="5"/>
  <c r="AM221" i="5"/>
  <c r="AM217" i="5"/>
  <c r="AM177" i="5"/>
  <c r="AM173" i="5"/>
  <c r="AM187" i="5"/>
  <c r="AM172" i="5"/>
  <c r="AM162" i="5"/>
  <c r="AM222" i="5"/>
  <c r="AM218" i="5"/>
  <c r="AM190" i="5"/>
  <c r="AM174" i="5"/>
  <c r="AM171" i="5"/>
  <c r="AM161" i="5"/>
  <c r="AM157" i="5"/>
  <c r="AM207" i="5"/>
  <c r="AM206" i="5"/>
  <c r="AM205" i="5"/>
  <c r="AM204" i="5"/>
  <c r="AM203" i="5"/>
  <c r="AM202" i="5"/>
  <c r="AM201" i="5"/>
  <c r="AM170" i="5"/>
  <c r="AM160" i="5"/>
  <c r="AM130" i="5"/>
  <c r="AM126" i="5"/>
  <c r="AM144" i="5"/>
  <c r="AM140" i="5"/>
  <c r="AM216" i="5"/>
  <c r="AM188" i="5"/>
  <c r="AM131" i="5"/>
  <c r="AM127" i="5"/>
  <c r="AM176" i="5"/>
  <c r="AM158" i="5"/>
  <c r="AM145" i="5"/>
  <c r="AM141" i="5"/>
  <c r="AM186" i="5"/>
  <c r="AM175" i="5"/>
  <c r="AM132" i="5"/>
  <c r="AM128" i="5"/>
  <c r="AM159" i="5"/>
  <c r="AM146" i="5"/>
  <c r="AM142" i="5"/>
  <c r="AM117" i="5"/>
  <c r="AM116" i="5"/>
  <c r="AM115" i="5"/>
  <c r="AM114" i="5"/>
  <c r="AM113" i="5"/>
  <c r="AM112" i="5"/>
  <c r="AM111" i="5"/>
  <c r="AM110" i="5"/>
  <c r="AM185" i="5"/>
  <c r="AM155" i="5"/>
  <c r="AM129" i="5"/>
  <c r="AM147" i="5"/>
  <c r="AM101" i="5"/>
  <c r="AM81" i="5"/>
  <c r="AM96" i="5"/>
  <c r="AM100" i="5"/>
  <c r="AM87" i="5"/>
  <c r="AM86" i="5"/>
  <c r="AM99" i="5"/>
  <c r="AM97" i="5"/>
  <c r="AM85" i="5"/>
  <c r="AM156" i="5"/>
  <c r="AM143" i="5"/>
  <c r="AM125" i="5"/>
  <c r="AM84" i="5"/>
  <c r="AM72" i="5"/>
  <c r="AM71" i="5"/>
  <c r="AM70" i="5"/>
  <c r="AM69" i="5"/>
  <c r="AM68" i="5"/>
  <c r="AM67" i="5"/>
  <c r="AM66" i="5"/>
  <c r="AM65" i="5"/>
  <c r="AM102" i="5"/>
  <c r="AM95" i="5"/>
  <c r="AM83" i="5"/>
  <c r="AM57" i="5"/>
  <c r="AM56" i="5"/>
  <c r="AM55" i="5"/>
  <c r="AM54" i="5"/>
  <c r="AM53" i="5"/>
  <c r="AM52" i="5"/>
  <c r="AM51" i="5"/>
  <c r="AM50" i="5"/>
  <c r="AM82" i="5"/>
  <c r="AM42" i="5"/>
  <c r="AM35" i="5"/>
  <c r="AM24" i="5"/>
  <c r="AM98" i="5"/>
  <c r="AM20" i="5"/>
  <c r="AM38" i="5"/>
  <c r="AM26" i="5"/>
  <c r="AM25" i="5"/>
  <c r="AM41" i="5"/>
  <c r="AM23" i="5"/>
  <c r="AM21" i="5"/>
  <c r="AM39" i="5"/>
  <c r="AM80" i="5"/>
  <c r="AM36" i="5"/>
  <c r="AM40" i="5"/>
  <c r="AM8" i="5"/>
  <c r="AM7" i="5"/>
  <c r="AM6" i="5"/>
  <c r="AM5" i="5"/>
  <c r="AM22" i="5"/>
  <c r="AM219" i="5"/>
  <c r="AM37" i="5"/>
  <c r="AI367" i="5"/>
  <c r="D367" i="5" s="1"/>
  <c r="AI65" i="5"/>
  <c r="D65" i="5" s="1"/>
  <c r="AP88" i="5"/>
  <c r="AP223" i="5"/>
  <c r="AQ73" i="5"/>
  <c r="AQ148" i="5"/>
  <c r="AQ238" i="5"/>
  <c r="AQ418" i="5"/>
  <c r="AI38" i="5"/>
  <c r="D38" i="5" s="1"/>
  <c r="AI52" i="5"/>
  <c r="D52" i="5" s="1"/>
  <c r="AI111" i="5"/>
  <c r="D111" i="5" s="1"/>
  <c r="AI142" i="5"/>
  <c r="D142" i="5" s="1"/>
  <c r="AI100" i="5"/>
  <c r="D100" i="5" s="1"/>
  <c r="AI115" i="5"/>
  <c r="D115" i="5" s="1"/>
  <c r="AI131" i="5"/>
  <c r="D131" i="5" s="1"/>
  <c r="AI125" i="5"/>
  <c r="D125" i="5" s="1"/>
  <c r="AI173" i="5"/>
  <c r="D173" i="5" s="1"/>
  <c r="AI201" i="5"/>
  <c r="D201" i="5" s="1"/>
  <c r="AI186" i="5"/>
  <c r="D186" i="5" s="1"/>
  <c r="AI217" i="5"/>
  <c r="D217" i="5" s="1"/>
  <c r="AI232" i="5"/>
  <c r="D232" i="5" s="1"/>
  <c r="AI279" i="5"/>
  <c r="D279" i="5" s="1"/>
  <c r="AI249" i="5"/>
  <c r="D249" i="5" s="1"/>
  <c r="AI292" i="5"/>
  <c r="D292" i="5" s="1"/>
  <c r="AI264" i="5"/>
  <c r="D264" i="5" s="1"/>
  <c r="AI368" i="5"/>
  <c r="D368" i="5" s="1"/>
  <c r="AI308" i="5"/>
  <c r="D308" i="5" s="1"/>
  <c r="AI337" i="5"/>
  <c r="D337" i="5" s="1"/>
  <c r="AI385" i="5"/>
  <c r="D385" i="5" s="1"/>
  <c r="AI351" i="5"/>
  <c r="D351" i="5" s="1"/>
  <c r="AI398" i="5"/>
  <c r="D398" i="5" s="1"/>
  <c r="AI396" i="5"/>
  <c r="D396" i="5" s="1"/>
  <c r="AI413" i="5"/>
  <c r="D413" i="5" s="1"/>
  <c r="AI429" i="5"/>
  <c r="D429" i="5" s="1"/>
  <c r="AI444" i="5"/>
  <c r="D444" i="5" s="1"/>
  <c r="AI72" i="5"/>
  <c r="D72" i="5" s="1"/>
  <c r="AI12" i="5"/>
  <c r="D12" i="5" s="1"/>
  <c r="AI20" i="5"/>
  <c r="D20" i="5" s="1"/>
  <c r="AR118" i="5"/>
  <c r="AR148" i="5"/>
  <c r="AD94" i="5"/>
  <c r="AR79" i="5"/>
  <c r="X64" i="5"/>
  <c r="AL49" i="5"/>
  <c r="AP163" i="5"/>
  <c r="AP418" i="5"/>
  <c r="AI87" i="5"/>
  <c r="D87" i="5" s="1"/>
  <c r="AI215" i="5"/>
  <c r="D215" i="5" s="1"/>
  <c r="AI275" i="5"/>
  <c r="D275" i="5" s="1"/>
  <c r="AI306" i="5"/>
  <c r="D306" i="5" s="1"/>
  <c r="AI387" i="5"/>
  <c r="D387" i="5" s="1"/>
  <c r="AI395" i="5"/>
  <c r="D395" i="5" s="1"/>
  <c r="AI110" i="5"/>
  <c r="D110" i="5" s="1"/>
  <c r="AI99" i="5"/>
  <c r="D99" i="5" s="1"/>
  <c r="AI189" i="5"/>
  <c r="D189" i="5" s="1"/>
  <c r="AI216" i="5"/>
  <c r="D216" i="5" s="1"/>
  <c r="AI290" i="5"/>
  <c r="D290" i="5" s="1"/>
  <c r="AI293" i="5"/>
  <c r="D293" i="5" s="1"/>
  <c r="AI336" i="5"/>
  <c r="D336" i="5" s="1"/>
  <c r="AI412" i="5"/>
  <c r="D412" i="5" s="1"/>
  <c r="AI443" i="5"/>
  <c r="D443" i="5" s="1"/>
  <c r="AN447" i="5"/>
  <c r="AN446" i="5"/>
  <c r="AN445" i="5"/>
  <c r="AN444" i="5"/>
  <c r="AN443" i="5"/>
  <c r="AN442" i="5"/>
  <c r="AN441" i="5"/>
  <c r="AN440" i="5"/>
  <c r="AN432" i="5"/>
  <c r="AN431" i="5"/>
  <c r="AN430" i="5"/>
  <c r="AN429" i="5"/>
  <c r="AN428" i="5"/>
  <c r="AN427" i="5"/>
  <c r="AN426" i="5"/>
  <c r="AN425" i="5"/>
  <c r="AN417" i="5"/>
  <c r="AN414" i="5"/>
  <c r="AN413" i="5"/>
  <c r="AN412" i="5"/>
  <c r="AN411" i="5"/>
  <c r="AN410" i="5"/>
  <c r="AN402" i="5"/>
  <c r="AN401" i="5"/>
  <c r="AN400" i="5"/>
  <c r="AN399" i="5"/>
  <c r="AN415" i="5"/>
  <c r="AN397" i="5"/>
  <c r="AN372" i="5"/>
  <c r="AN371" i="5"/>
  <c r="AN370" i="5"/>
  <c r="AN369" i="5"/>
  <c r="AN382" i="5"/>
  <c r="AN357" i="5"/>
  <c r="AN356" i="5"/>
  <c r="AN355" i="5"/>
  <c r="AN354" i="5"/>
  <c r="AN353" i="5"/>
  <c r="AN352" i="5"/>
  <c r="AN351" i="5"/>
  <c r="AN350" i="5"/>
  <c r="AN386" i="5"/>
  <c r="AN385" i="5"/>
  <c r="AN384" i="5"/>
  <c r="AN398" i="5"/>
  <c r="AN387" i="5"/>
  <c r="AN381" i="5"/>
  <c r="AN416" i="5"/>
  <c r="AN395" i="5"/>
  <c r="AN383" i="5"/>
  <c r="AN380" i="5"/>
  <c r="AN367" i="5"/>
  <c r="AN366" i="5"/>
  <c r="AN342" i="5"/>
  <c r="AN341" i="5"/>
  <c r="AN340" i="5"/>
  <c r="AN339" i="5"/>
  <c r="AN338" i="5"/>
  <c r="AN337" i="5"/>
  <c r="AN336" i="5"/>
  <c r="AN335" i="5"/>
  <c r="AN396" i="5"/>
  <c r="AN365" i="5"/>
  <c r="AN312" i="5"/>
  <c r="AN311" i="5"/>
  <c r="AN310" i="5"/>
  <c r="AN309" i="5"/>
  <c r="AN308" i="5"/>
  <c r="AN307" i="5"/>
  <c r="AN306" i="5"/>
  <c r="AN305" i="5"/>
  <c r="AN323" i="5"/>
  <c r="AN325" i="5"/>
  <c r="AN326" i="5"/>
  <c r="AN293" i="5"/>
  <c r="AN292" i="5"/>
  <c r="AN368" i="5"/>
  <c r="AN327" i="5"/>
  <c r="AN321" i="5"/>
  <c r="AN320" i="5"/>
  <c r="AN294" i="5"/>
  <c r="AN267" i="5"/>
  <c r="AN266" i="5"/>
  <c r="AN265" i="5"/>
  <c r="AN264" i="5"/>
  <c r="AN263" i="5"/>
  <c r="AN262" i="5"/>
  <c r="AN261" i="5"/>
  <c r="AN260" i="5"/>
  <c r="AN291" i="5"/>
  <c r="AN281" i="5"/>
  <c r="AN277" i="5"/>
  <c r="AN249" i="5"/>
  <c r="AN250" i="5"/>
  <c r="AN246" i="5"/>
  <c r="AN282" i="5"/>
  <c r="AN278" i="5"/>
  <c r="AN251" i="5"/>
  <c r="AN252" i="5"/>
  <c r="AN290" i="5"/>
  <c r="AN279" i="5"/>
  <c r="AN297" i="5"/>
  <c r="AN296" i="5"/>
  <c r="AN275" i="5"/>
  <c r="AN245" i="5"/>
  <c r="AN324" i="5"/>
  <c r="AN322" i="5"/>
  <c r="AN280" i="5"/>
  <c r="AN276" i="5"/>
  <c r="AN248" i="5"/>
  <c r="AN247" i="5"/>
  <c r="AN295" i="5"/>
  <c r="AN237" i="5"/>
  <c r="AN236" i="5"/>
  <c r="AN235" i="5"/>
  <c r="AN234" i="5"/>
  <c r="AN233" i="5"/>
  <c r="AN232" i="5"/>
  <c r="AN231" i="5"/>
  <c r="AN230" i="5"/>
  <c r="AN222" i="5"/>
  <c r="AN221" i="5"/>
  <c r="AN220" i="5"/>
  <c r="AN219" i="5"/>
  <c r="AN218" i="5"/>
  <c r="AN217" i="5"/>
  <c r="AN216" i="5"/>
  <c r="AN215" i="5"/>
  <c r="AN186" i="5"/>
  <c r="AN176" i="5"/>
  <c r="AN158" i="5"/>
  <c r="AN156" i="5"/>
  <c r="AN177" i="5"/>
  <c r="AN173" i="5"/>
  <c r="AN187" i="5"/>
  <c r="AN172" i="5"/>
  <c r="AN162" i="5"/>
  <c r="AN190" i="5"/>
  <c r="AN174" i="5"/>
  <c r="AN171" i="5"/>
  <c r="AN161" i="5"/>
  <c r="AN157" i="5"/>
  <c r="AN207" i="5"/>
  <c r="AN206" i="5"/>
  <c r="AN205" i="5"/>
  <c r="AN204" i="5"/>
  <c r="AN203" i="5"/>
  <c r="AN202" i="5"/>
  <c r="AN201" i="5"/>
  <c r="AN170" i="5"/>
  <c r="AN160" i="5"/>
  <c r="AN188" i="5"/>
  <c r="AN185" i="5"/>
  <c r="AN175" i="5"/>
  <c r="AN159" i="5"/>
  <c r="AN155" i="5"/>
  <c r="AN144" i="5"/>
  <c r="AN140" i="5"/>
  <c r="AN189" i="5"/>
  <c r="AN131" i="5"/>
  <c r="AN127" i="5"/>
  <c r="AN145" i="5"/>
  <c r="AN141" i="5"/>
  <c r="AN132" i="5"/>
  <c r="AN128" i="5"/>
  <c r="AN146" i="5"/>
  <c r="AN142" i="5"/>
  <c r="AN117" i="5"/>
  <c r="AN116" i="5"/>
  <c r="AN115" i="5"/>
  <c r="AN114" i="5"/>
  <c r="AN113" i="5"/>
  <c r="AN112" i="5"/>
  <c r="AN129" i="5"/>
  <c r="AN102" i="5"/>
  <c r="AN101" i="5"/>
  <c r="AN100" i="5"/>
  <c r="AN99" i="5"/>
  <c r="AN98" i="5"/>
  <c r="AN97" i="5"/>
  <c r="AN96" i="5"/>
  <c r="AN95" i="5"/>
  <c r="AN200" i="5"/>
  <c r="AN192" i="5"/>
  <c r="AN147" i="5"/>
  <c r="AN143" i="5"/>
  <c r="AN125" i="5"/>
  <c r="AN130" i="5"/>
  <c r="AN87" i="5"/>
  <c r="AN86" i="5"/>
  <c r="AN85" i="5"/>
  <c r="AN80" i="5"/>
  <c r="AN84" i="5"/>
  <c r="AN191" i="5"/>
  <c r="AN126" i="5"/>
  <c r="AN83" i="5"/>
  <c r="AN57" i="5"/>
  <c r="AN56" i="5"/>
  <c r="AN55" i="5"/>
  <c r="AN54" i="5"/>
  <c r="AN53" i="5"/>
  <c r="AN52" i="5"/>
  <c r="AN51" i="5"/>
  <c r="AN50" i="5"/>
  <c r="AN82" i="5"/>
  <c r="AN42" i="5"/>
  <c r="AN41" i="5"/>
  <c r="AN40" i="5"/>
  <c r="AN39" i="5"/>
  <c r="AN38" i="5"/>
  <c r="AN37" i="5"/>
  <c r="AN36" i="5"/>
  <c r="AN35" i="5"/>
  <c r="AN81" i="5"/>
  <c r="AN26" i="5"/>
  <c r="AN23" i="5"/>
  <c r="AN21" i="5"/>
  <c r="AN110" i="5"/>
  <c r="AN8" i="5"/>
  <c r="AN7" i="5"/>
  <c r="AN6" i="5"/>
  <c r="AN5" i="5"/>
  <c r="AN20" i="5"/>
  <c r="AN111" i="5"/>
  <c r="AN72" i="5"/>
  <c r="AN71" i="5"/>
  <c r="AN70" i="5"/>
  <c r="AN69" i="5"/>
  <c r="AN68" i="5"/>
  <c r="AN67" i="5"/>
  <c r="AN66" i="5"/>
  <c r="AN65" i="5"/>
  <c r="AN22" i="5"/>
  <c r="AN24" i="5"/>
  <c r="AN25" i="5"/>
  <c r="AR208" i="5"/>
  <c r="AP268" i="5"/>
  <c r="AP448" i="5"/>
  <c r="AQ88" i="5"/>
  <c r="AQ283" i="5"/>
  <c r="AQ298" i="5"/>
  <c r="AQ448" i="5"/>
  <c r="AI39" i="5"/>
  <c r="D39" i="5" s="1"/>
  <c r="AI53" i="5"/>
  <c r="D53" i="5" s="1"/>
  <c r="AI112" i="5"/>
  <c r="D112" i="5" s="1"/>
  <c r="AI146" i="5"/>
  <c r="D146" i="5" s="1"/>
  <c r="AI101" i="5"/>
  <c r="D101" i="5" s="1"/>
  <c r="AI116" i="5"/>
  <c r="D116" i="5" s="1"/>
  <c r="AI170" i="5"/>
  <c r="D170" i="5" s="1"/>
  <c r="AI143" i="5"/>
  <c r="D143" i="5" s="1"/>
  <c r="AI174" i="5"/>
  <c r="D174" i="5" s="1"/>
  <c r="AI202" i="5"/>
  <c r="D202" i="5" s="1"/>
  <c r="AI161" i="5"/>
  <c r="D161" i="5" s="1"/>
  <c r="AI218" i="5"/>
  <c r="D218" i="5" s="1"/>
  <c r="AI233" i="5"/>
  <c r="D233" i="5" s="1"/>
  <c r="AI252" i="5"/>
  <c r="D252" i="5" s="1"/>
  <c r="AI277" i="5"/>
  <c r="D277" i="5" s="1"/>
  <c r="AI326" i="5"/>
  <c r="D326" i="5" s="1"/>
  <c r="AI265" i="5"/>
  <c r="D265" i="5" s="1"/>
  <c r="AI327" i="5"/>
  <c r="D327" i="5" s="1"/>
  <c r="AI309" i="5"/>
  <c r="D309" i="5" s="1"/>
  <c r="AI338" i="5"/>
  <c r="D338" i="5" s="1"/>
  <c r="AI380" i="5"/>
  <c r="D380" i="5" s="1"/>
  <c r="AI352" i="5"/>
  <c r="D352" i="5" s="1"/>
  <c r="AI369" i="5"/>
  <c r="D369" i="5" s="1"/>
  <c r="AI399" i="5"/>
  <c r="D399" i="5" s="1"/>
  <c r="AI414" i="5"/>
  <c r="D414" i="5" s="1"/>
  <c r="AI430" i="5"/>
  <c r="D430" i="5" s="1"/>
  <c r="AI445" i="5"/>
  <c r="D445" i="5" s="1"/>
  <c r="AI71" i="5"/>
  <c r="D71" i="5" s="1"/>
  <c r="AI9" i="5"/>
  <c r="D9" i="5" s="1"/>
  <c r="AT447" i="5"/>
  <c r="AT446" i="5"/>
  <c r="AT445" i="5"/>
  <c r="AT432" i="5"/>
  <c r="AT431" i="5"/>
  <c r="AT430" i="5"/>
  <c r="AT429" i="5"/>
  <c r="AT428" i="5"/>
  <c r="AT427" i="5"/>
  <c r="AT440" i="5"/>
  <c r="AT416" i="5"/>
  <c r="AT441" i="5"/>
  <c r="AT426" i="5"/>
  <c r="AT442" i="5"/>
  <c r="AT414" i="5"/>
  <c r="AT410" i="5"/>
  <c r="AT399" i="5"/>
  <c r="AT411" i="5"/>
  <c r="AT444" i="5"/>
  <c r="AT398" i="5"/>
  <c r="AT443" i="5"/>
  <c r="AT400" i="5"/>
  <c r="AT386" i="5"/>
  <c r="AT412" i="5"/>
  <c r="AT395" i="5"/>
  <c r="AT415" i="5"/>
  <c r="AT396" i="5"/>
  <c r="AT381" i="5"/>
  <c r="AT413" i="5"/>
  <c r="AT371" i="5"/>
  <c r="AT417" i="5"/>
  <c r="AT387" i="5"/>
  <c r="AT383" i="5"/>
  <c r="AT402" i="5"/>
  <c r="AT380" i="5"/>
  <c r="AT357" i="5"/>
  <c r="AT356" i="5"/>
  <c r="AT355" i="5"/>
  <c r="AT354" i="5"/>
  <c r="AT353" i="5"/>
  <c r="AT372" i="5"/>
  <c r="AT425" i="5"/>
  <c r="AT382" i="5"/>
  <c r="AT369" i="5"/>
  <c r="AT385" i="5"/>
  <c r="AT366" i="5"/>
  <c r="AT370" i="5"/>
  <c r="AT365" i="5"/>
  <c r="AT351" i="5"/>
  <c r="AT368" i="5"/>
  <c r="AT401" i="5"/>
  <c r="AT397" i="5"/>
  <c r="AT367" i="5"/>
  <c r="AT342" i="5"/>
  <c r="AT341" i="5"/>
  <c r="AT340" i="5"/>
  <c r="AT339" i="5"/>
  <c r="AT338" i="5"/>
  <c r="AT337" i="5"/>
  <c r="AT336" i="5"/>
  <c r="AT335" i="5"/>
  <c r="AT352" i="5"/>
  <c r="AT326" i="5"/>
  <c r="AT327" i="5"/>
  <c r="AT306" i="5"/>
  <c r="AT321" i="5"/>
  <c r="AT312" i="5"/>
  <c r="AT297" i="5"/>
  <c r="AT350" i="5"/>
  <c r="AT322" i="5"/>
  <c r="AT307" i="5"/>
  <c r="AT292" i="5"/>
  <c r="AT320" i="5"/>
  <c r="AT311" i="5"/>
  <c r="AT296" i="5"/>
  <c r="AT295" i="5"/>
  <c r="AT290" i="5"/>
  <c r="AT282" i="5"/>
  <c r="AT384" i="5"/>
  <c r="AT325" i="5"/>
  <c r="AT323" i="5"/>
  <c r="AT305" i="5"/>
  <c r="AT267" i="5"/>
  <c r="AT266" i="5"/>
  <c r="AT265" i="5"/>
  <c r="AT264" i="5"/>
  <c r="AT263" i="5"/>
  <c r="AT262" i="5"/>
  <c r="AT261" i="5"/>
  <c r="AT260" i="5"/>
  <c r="AT324" i="5"/>
  <c r="AT252" i="5"/>
  <c r="AT251" i="5"/>
  <c r="AT250" i="5"/>
  <c r="AT249" i="5"/>
  <c r="AT248" i="5"/>
  <c r="AT279" i="5"/>
  <c r="AT275" i="5"/>
  <c r="AT293" i="5"/>
  <c r="AT280" i="5"/>
  <c r="AT276" i="5"/>
  <c r="AT310" i="5"/>
  <c r="AT309" i="5"/>
  <c r="AT308" i="5"/>
  <c r="AT281" i="5"/>
  <c r="AT277" i="5"/>
  <c r="AT291" i="5"/>
  <c r="AT278" i="5"/>
  <c r="AT207" i="5"/>
  <c r="AT206" i="5"/>
  <c r="AT205" i="5"/>
  <c r="AT204" i="5"/>
  <c r="AT203" i="5"/>
  <c r="AT202" i="5"/>
  <c r="AT201" i="5"/>
  <c r="AT247" i="5"/>
  <c r="AT192" i="5"/>
  <c r="AT191" i="5"/>
  <c r="AT294" i="5"/>
  <c r="AT177" i="5"/>
  <c r="AT176" i="5"/>
  <c r="AT175" i="5"/>
  <c r="AT174" i="5"/>
  <c r="AT173" i="5"/>
  <c r="AT245" i="5"/>
  <c r="AT237" i="5"/>
  <c r="AT236" i="5"/>
  <c r="AT235" i="5"/>
  <c r="AT234" i="5"/>
  <c r="AT233" i="5"/>
  <c r="AT232" i="5"/>
  <c r="AT187" i="5"/>
  <c r="AT171" i="5"/>
  <c r="AT161" i="5"/>
  <c r="AT155" i="5"/>
  <c r="AT221" i="5"/>
  <c r="AT217" i="5"/>
  <c r="AT231" i="5"/>
  <c r="AT222" i="5"/>
  <c r="AT218" i="5"/>
  <c r="AT188" i="5"/>
  <c r="AT185" i="5"/>
  <c r="AT158" i="5"/>
  <c r="AT156" i="5"/>
  <c r="AT246" i="5"/>
  <c r="AT219" i="5"/>
  <c r="AT200" i="5"/>
  <c r="AT186" i="5"/>
  <c r="AT230" i="5"/>
  <c r="AT215" i="5"/>
  <c r="AT189" i="5"/>
  <c r="AT190" i="5"/>
  <c r="AT172" i="5"/>
  <c r="AT132" i="5"/>
  <c r="AT128" i="5"/>
  <c r="AT220" i="5"/>
  <c r="AT216" i="5"/>
  <c r="AT146" i="5"/>
  <c r="AT142" i="5"/>
  <c r="AT129" i="5"/>
  <c r="AT147" i="5"/>
  <c r="AT143" i="5"/>
  <c r="AT125" i="5"/>
  <c r="AT159" i="5"/>
  <c r="AT130" i="5"/>
  <c r="AT126" i="5"/>
  <c r="AT144" i="5"/>
  <c r="AT140" i="5"/>
  <c r="AT162" i="5"/>
  <c r="AT157" i="5"/>
  <c r="AT131" i="5"/>
  <c r="AT127" i="5"/>
  <c r="AT117" i="5"/>
  <c r="AT116" i="5"/>
  <c r="AT115" i="5"/>
  <c r="AT114" i="5"/>
  <c r="AT113" i="5"/>
  <c r="AT112" i="5"/>
  <c r="AT111" i="5"/>
  <c r="AT110" i="5"/>
  <c r="AT170" i="5"/>
  <c r="AT97" i="5"/>
  <c r="AT84" i="5"/>
  <c r="AT99" i="5"/>
  <c r="AT83" i="5"/>
  <c r="AT95" i="5"/>
  <c r="AT82" i="5"/>
  <c r="AT141" i="5"/>
  <c r="AT102" i="5"/>
  <c r="AT98" i="5"/>
  <c r="AT81" i="5"/>
  <c r="AT160" i="5"/>
  <c r="AT101" i="5"/>
  <c r="AT96" i="5"/>
  <c r="AT87" i="5"/>
  <c r="AT80" i="5"/>
  <c r="AT145" i="5"/>
  <c r="AT86" i="5"/>
  <c r="AT72" i="5"/>
  <c r="AT71" i="5"/>
  <c r="AT70" i="5"/>
  <c r="AT69" i="5"/>
  <c r="AT68" i="5"/>
  <c r="AT67" i="5"/>
  <c r="AT66" i="5"/>
  <c r="AT65" i="5"/>
  <c r="AT85" i="5"/>
  <c r="AT41" i="5"/>
  <c r="AT36" i="5"/>
  <c r="AT52" i="5"/>
  <c r="AT40" i="5"/>
  <c r="AT20" i="5"/>
  <c r="AT100" i="5"/>
  <c r="AT53" i="5"/>
  <c r="AT37" i="5"/>
  <c r="AT54" i="5"/>
  <c r="AT51" i="5"/>
  <c r="AT39" i="5"/>
  <c r="AT25" i="5"/>
  <c r="AT24" i="5"/>
  <c r="AT55" i="5"/>
  <c r="AT35" i="5"/>
  <c r="AT21" i="5"/>
  <c r="AT27" i="5"/>
  <c r="AT56" i="5"/>
  <c r="AT50" i="5"/>
  <c r="AT42" i="5"/>
  <c r="AT38" i="5"/>
  <c r="AT26" i="5"/>
  <c r="AT23" i="5"/>
  <c r="AT8" i="5"/>
  <c r="AT7" i="5"/>
  <c r="AT6" i="5"/>
  <c r="AT5" i="5"/>
  <c r="AT22" i="5"/>
  <c r="AT57" i="5"/>
  <c r="Z79" i="5"/>
  <c r="AN64" i="5"/>
  <c r="AR43" i="5"/>
  <c r="AR268" i="5"/>
  <c r="AR223" i="5"/>
  <c r="AR283" i="5"/>
  <c r="AR343" i="5"/>
  <c r="AR388" i="5"/>
  <c r="AN27" i="5"/>
  <c r="AP26" i="5"/>
  <c r="AI156" i="5"/>
  <c r="D156" i="5" s="1"/>
  <c r="AI127" i="5"/>
  <c r="D127" i="5" s="1"/>
  <c r="AI246" i="5"/>
  <c r="D246" i="5" s="1"/>
  <c r="AI7" i="5"/>
  <c r="D7" i="5" s="1"/>
  <c r="AP133" i="5"/>
  <c r="AP343" i="5"/>
  <c r="AP313" i="5"/>
  <c r="AQ103" i="5"/>
  <c r="AQ118" i="5"/>
  <c r="AQ178" i="5"/>
  <c r="AI40" i="5"/>
  <c r="D40" i="5" s="1"/>
  <c r="AI54" i="5"/>
  <c r="D54" i="5" s="1"/>
  <c r="AI80" i="5"/>
  <c r="D80" i="5" s="1"/>
  <c r="AI157" i="5"/>
  <c r="D157" i="5" s="1"/>
  <c r="AI102" i="5"/>
  <c r="D102" i="5" s="1"/>
  <c r="AI117" i="5"/>
  <c r="D117" i="5" s="1"/>
  <c r="AI140" i="5"/>
  <c r="D140" i="5" s="1"/>
  <c r="AI147" i="5"/>
  <c r="D147" i="5" s="1"/>
  <c r="AI190" i="5"/>
  <c r="D190" i="5" s="1"/>
  <c r="AI203" i="5"/>
  <c r="D203" i="5" s="1"/>
  <c r="AI171" i="5"/>
  <c r="D171" i="5" s="1"/>
  <c r="AI219" i="5"/>
  <c r="D219" i="5" s="1"/>
  <c r="AI234" i="5"/>
  <c r="D234" i="5" s="1"/>
  <c r="AI251" i="5"/>
  <c r="D251" i="5" s="1"/>
  <c r="AI281" i="5"/>
  <c r="D281" i="5" s="1"/>
  <c r="AI295" i="5"/>
  <c r="D295" i="5" s="1"/>
  <c r="AI266" i="5"/>
  <c r="D266" i="5" s="1"/>
  <c r="AI324" i="5"/>
  <c r="D324" i="5" s="1"/>
  <c r="AI310" i="5"/>
  <c r="D310" i="5" s="1"/>
  <c r="AI339" i="5"/>
  <c r="D339" i="5" s="1"/>
  <c r="AI383" i="5"/>
  <c r="D383" i="5" s="1"/>
  <c r="AI353" i="5"/>
  <c r="D353" i="5" s="1"/>
  <c r="AI370" i="5"/>
  <c r="D370" i="5" s="1"/>
  <c r="AI400" i="5"/>
  <c r="D400" i="5" s="1"/>
  <c r="AI415" i="5"/>
  <c r="D415" i="5" s="1"/>
  <c r="AI431" i="5"/>
  <c r="D431" i="5" s="1"/>
  <c r="AI446" i="5"/>
  <c r="D446" i="5" s="1"/>
  <c r="AI70" i="5"/>
  <c r="D70" i="5" s="1"/>
  <c r="AI22" i="5"/>
  <c r="D22" i="5" s="1"/>
  <c r="AI6" i="5"/>
  <c r="D6" i="5" s="1"/>
  <c r="AL447" i="5"/>
  <c r="AL446" i="5"/>
  <c r="AL445" i="5"/>
  <c r="AL432" i="5"/>
  <c r="AL431" i="5"/>
  <c r="AL430" i="5"/>
  <c r="AL429" i="5"/>
  <c r="AL428" i="5"/>
  <c r="AL427" i="5"/>
  <c r="AL442" i="5"/>
  <c r="AL443" i="5"/>
  <c r="AL426" i="5"/>
  <c r="AL440" i="5"/>
  <c r="AL411" i="5"/>
  <c r="AL401" i="5"/>
  <c r="AL399" i="5"/>
  <c r="AL425" i="5"/>
  <c r="AL444" i="5"/>
  <c r="AL417" i="5"/>
  <c r="AL416" i="5"/>
  <c r="AL395" i="5"/>
  <c r="AL402" i="5"/>
  <c r="AL396" i="5"/>
  <c r="AL385" i="5"/>
  <c r="AL441" i="5"/>
  <c r="AL410" i="5"/>
  <c r="AL397" i="5"/>
  <c r="AL382" i="5"/>
  <c r="AL413" i="5"/>
  <c r="AL400" i="5"/>
  <c r="AL384" i="5"/>
  <c r="AL357" i="5"/>
  <c r="AL356" i="5"/>
  <c r="AL355" i="5"/>
  <c r="AL354" i="5"/>
  <c r="AL398" i="5"/>
  <c r="AL387" i="5"/>
  <c r="AL386" i="5"/>
  <c r="AL381" i="5"/>
  <c r="AL369" i="5"/>
  <c r="AL415" i="5"/>
  <c r="AL412" i="5"/>
  <c r="AL383" i="5"/>
  <c r="AL368" i="5"/>
  <c r="AL414" i="5"/>
  <c r="AL367" i="5"/>
  <c r="AL351" i="5"/>
  <c r="AL370" i="5"/>
  <c r="AL353" i="5"/>
  <c r="AL372" i="5"/>
  <c r="AL366" i="5"/>
  <c r="AL380" i="5"/>
  <c r="AL352" i="5"/>
  <c r="AL350" i="5"/>
  <c r="AL342" i="5"/>
  <c r="AL341" i="5"/>
  <c r="AL340" i="5"/>
  <c r="AL339" i="5"/>
  <c r="AL338" i="5"/>
  <c r="AL337" i="5"/>
  <c r="AL336" i="5"/>
  <c r="AL335" i="5"/>
  <c r="AL322" i="5"/>
  <c r="AL307" i="5"/>
  <c r="AL365" i="5"/>
  <c r="AL324" i="5"/>
  <c r="AL305" i="5"/>
  <c r="AL325" i="5"/>
  <c r="AL308" i="5"/>
  <c r="AL295" i="5"/>
  <c r="AL371" i="5"/>
  <c r="AL306" i="5"/>
  <c r="AL292" i="5"/>
  <c r="AL327" i="5"/>
  <c r="AL321" i="5"/>
  <c r="AL320" i="5"/>
  <c r="AL297" i="5"/>
  <c r="AL290" i="5"/>
  <c r="AL309" i="5"/>
  <c r="AL311" i="5"/>
  <c r="AL310" i="5"/>
  <c r="AL294" i="5"/>
  <c r="AL267" i="5"/>
  <c r="AL266" i="5"/>
  <c r="AL265" i="5"/>
  <c r="AL264" i="5"/>
  <c r="AL263" i="5"/>
  <c r="AL262" i="5"/>
  <c r="AL261" i="5"/>
  <c r="AL260" i="5"/>
  <c r="AL291" i="5"/>
  <c r="AL252" i="5"/>
  <c r="AL251" i="5"/>
  <c r="AL250" i="5"/>
  <c r="AL249" i="5"/>
  <c r="AL248" i="5"/>
  <c r="AL326" i="5"/>
  <c r="AL247" i="5"/>
  <c r="AL281" i="5"/>
  <c r="AL277" i="5"/>
  <c r="AL293" i="5"/>
  <c r="AL282" i="5"/>
  <c r="AL278" i="5"/>
  <c r="AL312" i="5"/>
  <c r="AL279" i="5"/>
  <c r="AL323" i="5"/>
  <c r="AL296" i="5"/>
  <c r="AL275" i="5"/>
  <c r="AL245" i="5"/>
  <c r="AL276" i="5"/>
  <c r="AL246" i="5"/>
  <c r="AL207" i="5"/>
  <c r="AL206" i="5"/>
  <c r="AL205" i="5"/>
  <c r="AL204" i="5"/>
  <c r="AL203" i="5"/>
  <c r="AL202" i="5"/>
  <c r="AL201" i="5"/>
  <c r="AL192" i="5"/>
  <c r="AL191" i="5"/>
  <c r="AL177" i="5"/>
  <c r="AL176" i="5"/>
  <c r="AL175" i="5"/>
  <c r="AL174" i="5"/>
  <c r="AL280" i="5"/>
  <c r="AL230" i="5"/>
  <c r="AL219" i="5"/>
  <c r="AL188" i="5"/>
  <c r="AL185" i="5"/>
  <c r="AL159" i="5"/>
  <c r="AL155" i="5"/>
  <c r="AL237" i="5"/>
  <c r="AL236" i="5"/>
  <c r="AL235" i="5"/>
  <c r="AL234" i="5"/>
  <c r="AL233" i="5"/>
  <c r="AL232" i="5"/>
  <c r="AL220" i="5"/>
  <c r="AL216" i="5"/>
  <c r="AL186" i="5"/>
  <c r="AL189" i="5"/>
  <c r="AL231" i="5"/>
  <c r="AL221" i="5"/>
  <c r="AL217" i="5"/>
  <c r="AL173" i="5"/>
  <c r="AL187" i="5"/>
  <c r="AL172" i="5"/>
  <c r="AL162" i="5"/>
  <c r="AL222" i="5"/>
  <c r="AL218" i="5"/>
  <c r="AL190" i="5"/>
  <c r="AL171" i="5"/>
  <c r="AL161" i="5"/>
  <c r="AL157" i="5"/>
  <c r="AL170" i="5"/>
  <c r="AL156" i="5"/>
  <c r="AL147" i="5"/>
  <c r="AL143" i="5"/>
  <c r="AL125" i="5"/>
  <c r="AL160" i="5"/>
  <c r="AL130" i="5"/>
  <c r="AL126" i="5"/>
  <c r="AL215" i="5"/>
  <c r="AL144" i="5"/>
  <c r="AL140" i="5"/>
  <c r="AL131" i="5"/>
  <c r="AL127" i="5"/>
  <c r="AL158" i="5"/>
  <c r="AL145" i="5"/>
  <c r="AL141" i="5"/>
  <c r="AL132" i="5"/>
  <c r="AL128" i="5"/>
  <c r="AL146" i="5"/>
  <c r="AL142" i="5"/>
  <c r="AL117" i="5"/>
  <c r="AL116" i="5"/>
  <c r="AL115" i="5"/>
  <c r="AL114" i="5"/>
  <c r="AL113" i="5"/>
  <c r="AL112" i="5"/>
  <c r="AL111" i="5"/>
  <c r="AL110" i="5"/>
  <c r="AL98" i="5"/>
  <c r="AL82" i="5"/>
  <c r="AL101" i="5"/>
  <c r="AL81" i="5"/>
  <c r="AL96" i="5"/>
  <c r="AL100" i="5"/>
  <c r="AL87" i="5"/>
  <c r="AL86" i="5"/>
  <c r="AL99" i="5"/>
  <c r="AL97" i="5"/>
  <c r="AL85" i="5"/>
  <c r="AL80" i="5"/>
  <c r="AL200" i="5"/>
  <c r="AL84" i="5"/>
  <c r="AL72" i="5"/>
  <c r="AL71" i="5"/>
  <c r="AL70" i="5"/>
  <c r="AL69" i="5"/>
  <c r="AL68" i="5"/>
  <c r="AL67" i="5"/>
  <c r="AL66" i="5"/>
  <c r="AL65" i="5"/>
  <c r="AL56" i="5"/>
  <c r="AL25" i="5"/>
  <c r="AL20" i="5"/>
  <c r="AL83" i="5"/>
  <c r="AL57" i="5"/>
  <c r="AL50" i="5"/>
  <c r="AL42" i="5"/>
  <c r="AL35" i="5"/>
  <c r="AL24" i="5"/>
  <c r="AL37" i="5"/>
  <c r="AL129" i="5"/>
  <c r="AL38" i="5"/>
  <c r="AL26" i="5"/>
  <c r="AL22" i="5"/>
  <c r="AL55" i="5"/>
  <c r="AL41" i="5"/>
  <c r="AL23" i="5"/>
  <c r="AL21" i="5"/>
  <c r="AL36" i="5"/>
  <c r="AL27" i="5"/>
  <c r="AL39" i="5"/>
  <c r="AL102" i="5"/>
  <c r="AL53" i="5"/>
  <c r="AL52" i="5"/>
  <c r="AL40" i="5"/>
  <c r="AL8" i="5"/>
  <c r="AL7" i="5"/>
  <c r="AL6" i="5"/>
  <c r="AL5" i="5"/>
  <c r="AL95" i="5"/>
  <c r="AL54" i="5"/>
  <c r="AL51" i="5"/>
  <c r="AS447" i="5"/>
  <c r="AS446" i="5"/>
  <c r="AS445" i="5"/>
  <c r="AS444" i="5"/>
  <c r="AS443" i="5"/>
  <c r="AS442" i="5"/>
  <c r="AS441" i="5"/>
  <c r="AS440" i="5"/>
  <c r="AS432" i="5"/>
  <c r="AS431" i="5"/>
  <c r="AS429" i="5"/>
  <c r="AS425" i="5"/>
  <c r="AS415" i="5"/>
  <c r="AS427" i="5"/>
  <c r="AS416" i="5"/>
  <c r="AS417" i="5"/>
  <c r="AS413" i="5"/>
  <c r="AS426" i="5"/>
  <c r="AS430" i="5"/>
  <c r="AS402" i="5"/>
  <c r="AS401" i="5"/>
  <c r="AS387" i="5"/>
  <c r="AS411" i="5"/>
  <c r="AS410" i="5"/>
  <c r="AS398" i="5"/>
  <c r="AS414" i="5"/>
  <c r="AS400" i="5"/>
  <c r="AS386" i="5"/>
  <c r="AS428" i="5"/>
  <c r="AS399" i="5"/>
  <c r="AS385" i="5"/>
  <c r="AS397" i="5"/>
  <c r="AS384" i="5"/>
  <c r="AS381" i="5"/>
  <c r="AS395" i="5"/>
  <c r="AS383" i="5"/>
  <c r="AS370" i="5"/>
  <c r="AS368" i="5"/>
  <c r="AS367" i="5"/>
  <c r="AS366" i="5"/>
  <c r="AS365" i="5"/>
  <c r="AS412" i="5"/>
  <c r="AS380" i="5"/>
  <c r="AS357" i="5"/>
  <c r="AS356" i="5"/>
  <c r="AS355" i="5"/>
  <c r="AS354" i="5"/>
  <c r="AS353" i="5"/>
  <c r="AS396" i="5"/>
  <c r="AS372" i="5"/>
  <c r="AS382" i="5"/>
  <c r="AS369" i="5"/>
  <c r="AS351" i="5"/>
  <c r="AS371" i="5"/>
  <c r="AS342" i="5"/>
  <c r="AS338" i="5"/>
  <c r="AS352" i="5"/>
  <c r="AS326" i="5"/>
  <c r="AS311" i="5"/>
  <c r="AS320" i="5"/>
  <c r="AS309" i="5"/>
  <c r="AS340" i="5"/>
  <c r="AS336" i="5"/>
  <c r="AS321" i="5"/>
  <c r="AS312" i="5"/>
  <c r="AS297" i="5"/>
  <c r="AS291" i="5"/>
  <c r="AS290" i="5"/>
  <c r="AS294" i="5"/>
  <c r="AS310" i="5"/>
  <c r="AS308" i="5"/>
  <c r="AS293" i="5"/>
  <c r="AS335" i="5"/>
  <c r="AS292" i="5"/>
  <c r="AS350" i="5"/>
  <c r="AS339" i="5"/>
  <c r="AS296" i="5"/>
  <c r="AS295" i="5"/>
  <c r="AS282" i="5"/>
  <c r="AS281" i="5"/>
  <c r="AS280" i="5"/>
  <c r="AS279" i="5"/>
  <c r="AS278" i="5"/>
  <c r="AS277" i="5"/>
  <c r="AS276" i="5"/>
  <c r="AS275" i="5"/>
  <c r="AS325" i="5"/>
  <c r="AS323" i="5"/>
  <c r="AS322" i="5"/>
  <c r="AS306" i="5"/>
  <c r="AS305" i="5"/>
  <c r="AS267" i="5"/>
  <c r="AS266" i="5"/>
  <c r="AS265" i="5"/>
  <c r="AS264" i="5"/>
  <c r="AS263" i="5"/>
  <c r="AS262" i="5"/>
  <c r="AS261" i="5"/>
  <c r="AS260" i="5"/>
  <c r="AS327" i="5"/>
  <c r="AS245" i="5"/>
  <c r="AS341" i="5"/>
  <c r="AS307" i="5"/>
  <c r="AS337" i="5"/>
  <c r="AS248" i="5"/>
  <c r="AS247" i="5"/>
  <c r="AS249" i="5"/>
  <c r="AS324" i="5"/>
  <c r="AS250" i="5"/>
  <c r="AS246" i="5"/>
  <c r="AS251" i="5"/>
  <c r="AS237" i="5"/>
  <c r="AS236" i="5"/>
  <c r="AS235" i="5"/>
  <c r="AS234" i="5"/>
  <c r="AS233" i="5"/>
  <c r="AS232" i="5"/>
  <c r="AS231" i="5"/>
  <c r="AS230" i="5"/>
  <c r="AS222" i="5"/>
  <c r="AS221" i="5"/>
  <c r="AS220" i="5"/>
  <c r="AS219" i="5"/>
  <c r="AS218" i="5"/>
  <c r="AS217" i="5"/>
  <c r="AS216" i="5"/>
  <c r="AS215" i="5"/>
  <c r="AS207" i="5"/>
  <c r="AS206" i="5"/>
  <c r="AS205" i="5"/>
  <c r="AS204" i="5"/>
  <c r="AS203" i="5"/>
  <c r="AS202" i="5"/>
  <c r="AS201" i="5"/>
  <c r="AS200" i="5"/>
  <c r="AS192" i="5"/>
  <c r="AS191" i="5"/>
  <c r="AS190" i="5"/>
  <c r="AS189" i="5"/>
  <c r="AS188" i="5"/>
  <c r="AS187" i="5"/>
  <c r="AS186" i="5"/>
  <c r="AS185" i="5"/>
  <c r="AS252" i="5"/>
  <c r="AS162" i="5"/>
  <c r="AS161" i="5"/>
  <c r="AS160" i="5"/>
  <c r="AS159" i="5"/>
  <c r="AS158" i="5"/>
  <c r="AS157" i="5"/>
  <c r="AS156" i="5"/>
  <c r="AS172" i="5"/>
  <c r="AS170" i="5"/>
  <c r="AS175" i="5"/>
  <c r="AS132" i="5"/>
  <c r="AS131" i="5"/>
  <c r="AS130" i="5"/>
  <c r="AS129" i="5"/>
  <c r="AS128" i="5"/>
  <c r="AS127" i="5"/>
  <c r="AS126" i="5"/>
  <c r="AS125" i="5"/>
  <c r="AS176" i="5"/>
  <c r="AS177" i="5"/>
  <c r="AS145" i="5"/>
  <c r="AS141" i="5"/>
  <c r="AS87" i="5"/>
  <c r="AS86" i="5"/>
  <c r="AS85" i="5"/>
  <c r="AS84" i="5"/>
  <c r="AS83" i="5"/>
  <c r="AS82" i="5"/>
  <c r="AS81" i="5"/>
  <c r="AS146" i="5"/>
  <c r="AS142" i="5"/>
  <c r="AS155" i="5"/>
  <c r="AS171" i="5"/>
  <c r="AS147" i="5"/>
  <c r="AS143" i="5"/>
  <c r="AS174" i="5"/>
  <c r="AS173" i="5"/>
  <c r="AS144" i="5"/>
  <c r="AS140" i="5"/>
  <c r="AS100" i="5"/>
  <c r="AS97" i="5"/>
  <c r="AS99" i="5"/>
  <c r="AS27" i="5"/>
  <c r="AS26" i="5"/>
  <c r="AS25" i="5"/>
  <c r="AS117" i="5"/>
  <c r="AS113" i="5"/>
  <c r="AS95" i="5"/>
  <c r="AS116" i="5"/>
  <c r="AS102" i="5"/>
  <c r="AS98" i="5"/>
  <c r="AS115" i="5"/>
  <c r="AS111" i="5"/>
  <c r="AS110" i="5"/>
  <c r="AS101" i="5"/>
  <c r="AS96" i="5"/>
  <c r="AS80" i="5"/>
  <c r="AS41" i="5"/>
  <c r="AS36" i="5"/>
  <c r="AS22" i="5"/>
  <c r="AS114" i="5"/>
  <c r="AS7" i="5"/>
  <c r="AS57" i="5"/>
  <c r="AS72" i="5"/>
  <c r="AS71" i="5"/>
  <c r="AS70" i="5"/>
  <c r="AS69" i="5"/>
  <c r="AS68" i="5"/>
  <c r="AS67" i="5"/>
  <c r="AS66" i="5"/>
  <c r="AS65" i="5"/>
  <c r="AS52" i="5"/>
  <c r="AS40" i="5"/>
  <c r="AS20" i="5"/>
  <c r="AS53" i="5"/>
  <c r="AS37" i="5"/>
  <c r="AS23" i="5"/>
  <c r="AS5" i="5"/>
  <c r="AS54" i="5"/>
  <c r="AS51" i="5"/>
  <c r="AS39" i="5"/>
  <c r="AS24" i="5"/>
  <c r="AS55" i="5"/>
  <c r="AS35" i="5"/>
  <c r="AS21" i="5"/>
  <c r="AS8" i="5"/>
  <c r="AS112" i="5"/>
  <c r="AS56" i="5"/>
  <c r="AS50" i="5"/>
  <c r="AS42" i="5"/>
  <c r="AS38" i="5"/>
  <c r="AS6" i="5"/>
  <c r="AR238" i="5"/>
  <c r="AI50" i="5"/>
  <c r="D50" i="5" s="1"/>
  <c r="AI230" i="5"/>
  <c r="D230" i="5" s="1"/>
  <c r="AV447" i="5"/>
  <c r="AV446" i="5"/>
  <c r="AV445" i="5"/>
  <c r="AV444" i="5"/>
  <c r="AV443" i="5"/>
  <c r="AV442" i="5"/>
  <c r="AV441" i="5"/>
  <c r="AV440" i="5"/>
  <c r="AV432" i="5"/>
  <c r="AV431" i="5"/>
  <c r="AV430" i="5"/>
  <c r="AV429" i="5"/>
  <c r="AV428" i="5"/>
  <c r="AV427" i="5"/>
  <c r="AV426" i="5"/>
  <c r="AV425" i="5"/>
  <c r="AV416" i="5"/>
  <c r="AV414" i="5"/>
  <c r="AV413" i="5"/>
  <c r="AV412" i="5"/>
  <c r="AV411" i="5"/>
  <c r="AV410" i="5"/>
  <c r="AV417" i="5"/>
  <c r="AV402" i="5"/>
  <c r="AV401" i="5"/>
  <c r="AV400" i="5"/>
  <c r="AV399" i="5"/>
  <c r="AV395" i="5"/>
  <c r="AV385" i="5"/>
  <c r="AV415" i="5"/>
  <c r="AV396" i="5"/>
  <c r="AV397" i="5"/>
  <c r="AV372" i="5"/>
  <c r="AV371" i="5"/>
  <c r="AV370" i="5"/>
  <c r="AV369" i="5"/>
  <c r="AV387" i="5"/>
  <c r="AV386" i="5"/>
  <c r="AV398" i="5"/>
  <c r="AV383" i="5"/>
  <c r="AV357" i="5"/>
  <c r="AV356" i="5"/>
  <c r="AV355" i="5"/>
  <c r="AV354" i="5"/>
  <c r="AV353" i="5"/>
  <c r="AV352" i="5"/>
  <c r="AV351" i="5"/>
  <c r="AV350" i="5"/>
  <c r="AV382" i="5"/>
  <c r="AV384" i="5"/>
  <c r="AV365" i="5"/>
  <c r="AV381" i="5"/>
  <c r="AV368" i="5"/>
  <c r="AV342" i="5"/>
  <c r="AV341" i="5"/>
  <c r="AV340" i="5"/>
  <c r="AV339" i="5"/>
  <c r="AV338" i="5"/>
  <c r="AV337" i="5"/>
  <c r="AV336" i="5"/>
  <c r="AV335" i="5"/>
  <c r="AV380" i="5"/>
  <c r="AV367" i="5"/>
  <c r="AV312" i="5"/>
  <c r="AV311" i="5"/>
  <c r="AV310" i="5"/>
  <c r="AV309" i="5"/>
  <c r="AV308" i="5"/>
  <c r="AV307" i="5"/>
  <c r="AV306" i="5"/>
  <c r="AV305" i="5"/>
  <c r="AV327" i="5"/>
  <c r="AV320" i="5"/>
  <c r="AV366" i="5"/>
  <c r="AV322" i="5"/>
  <c r="AV323" i="5"/>
  <c r="AV296" i="5"/>
  <c r="AV292" i="5"/>
  <c r="AV290" i="5"/>
  <c r="AV295" i="5"/>
  <c r="AV267" i="5"/>
  <c r="AV266" i="5"/>
  <c r="AV265" i="5"/>
  <c r="AV264" i="5"/>
  <c r="AV263" i="5"/>
  <c r="AV262" i="5"/>
  <c r="AV261" i="5"/>
  <c r="AV260" i="5"/>
  <c r="AV325" i="5"/>
  <c r="AV297" i="5"/>
  <c r="AV324" i="5"/>
  <c r="AV294" i="5"/>
  <c r="AV291" i="5"/>
  <c r="AV275" i="5"/>
  <c r="AV293" i="5"/>
  <c r="AV280" i="5"/>
  <c r="AV276" i="5"/>
  <c r="AV247" i="5"/>
  <c r="AV248" i="5"/>
  <c r="AV281" i="5"/>
  <c r="AV277" i="5"/>
  <c r="AV249" i="5"/>
  <c r="AV246" i="5"/>
  <c r="AV250" i="5"/>
  <c r="AV278" i="5"/>
  <c r="AV251" i="5"/>
  <c r="AV321" i="5"/>
  <c r="AV282" i="5"/>
  <c r="AV252" i="5"/>
  <c r="AV245" i="5"/>
  <c r="AV326" i="5"/>
  <c r="AV279" i="5"/>
  <c r="AV237" i="5"/>
  <c r="AV236" i="5"/>
  <c r="AV235" i="5"/>
  <c r="AV234" i="5"/>
  <c r="AV233" i="5"/>
  <c r="AV232" i="5"/>
  <c r="AV231" i="5"/>
  <c r="AV230" i="5"/>
  <c r="AV222" i="5"/>
  <c r="AV221" i="5"/>
  <c r="AV220" i="5"/>
  <c r="AV219" i="5"/>
  <c r="AV218" i="5"/>
  <c r="AV217" i="5"/>
  <c r="AV216" i="5"/>
  <c r="AV215" i="5"/>
  <c r="AV159" i="5"/>
  <c r="AV207" i="5"/>
  <c r="AV206" i="5"/>
  <c r="AV205" i="5"/>
  <c r="AV204" i="5"/>
  <c r="AV203" i="5"/>
  <c r="AV202" i="5"/>
  <c r="AV201" i="5"/>
  <c r="AV200" i="5"/>
  <c r="AV192" i="5"/>
  <c r="AV186" i="5"/>
  <c r="AV176" i="5"/>
  <c r="AV189" i="5"/>
  <c r="AV191" i="5"/>
  <c r="AV177" i="5"/>
  <c r="AV173" i="5"/>
  <c r="AV172" i="5"/>
  <c r="AV162" i="5"/>
  <c r="AV157" i="5"/>
  <c r="AV187" i="5"/>
  <c r="AV171" i="5"/>
  <c r="AV161" i="5"/>
  <c r="AV155" i="5"/>
  <c r="AV158" i="5"/>
  <c r="AV129" i="5"/>
  <c r="AV188" i="5"/>
  <c r="AV147" i="5"/>
  <c r="AV143" i="5"/>
  <c r="AV125" i="5"/>
  <c r="AV130" i="5"/>
  <c r="AV126" i="5"/>
  <c r="AV175" i="5"/>
  <c r="AV144" i="5"/>
  <c r="AV140" i="5"/>
  <c r="AV174" i="5"/>
  <c r="AV156" i="5"/>
  <c r="AV131" i="5"/>
  <c r="AV127" i="5"/>
  <c r="AV117" i="5"/>
  <c r="AV116" i="5"/>
  <c r="AV115" i="5"/>
  <c r="AV114" i="5"/>
  <c r="AV113" i="5"/>
  <c r="AV112" i="5"/>
  <c r="AV185" i="5"/>
  <c r="AV145" i="5"/>
  <c r="AV141" i="5"/>
  <c r="AV102" i="5"/>
  <c r="AV101" i="5"/>
  <c r="AV100" i="5"/>
  <c r="AV99" i="5"/>
  <c r="AV98" i="5"/>
  <c r="AV97" i="5"/>
  <c r="AV96" i="5"/>
  <c r="AV95" i="5"/>
  <c r="AV170" i="5"/>
  <c r="AV160" i="5"/>
  <c r="AV132" i="5"/>
  <c r="AV128" i="5"/>
  <c r="AV82" i="5"/>
  <c r="AV81" i="5"/>
  <c r="AV190" i="5"/>
  <c r="AV87" i="5"/>
  <c r="AV80" i="5"/>
  <c r="AV142" i="5"/>
  <c r="AV111" i="5"/>
  <c r="AV110" i="5"/>
  <c r="AV86" i="5"/>
  <c r="AV85" i="5"/>
  <c r="AV57" i="5"/>
  <c r="AV56" i="5"/>
  <c r="AV55" i="5"/>
  <c r="AV54" i="5"/>
  <c r="AV53" i="5"/>
  <c r="AV52" i="5"/>
  <c r="AV51" i="5"/>
  <c r="AV50" i="5"/>
  <c r="AV84" i="5"/>
  <c r="AV42" i="5"/>
  <c r="AV41" i="5"/>
  <c r="AV40" i="5"/>
  <c r="AV39" i="5"/>
  <c r="AV38" i="5"/>
  <c r="AV37" i="5"/>
  <c r="AV36" i="5"/>
  <c r="AV35" i="5"/>
  <c r="AV83" i="5"/>
  <c r="AV72" i="5"/>
  <c r="AV71" i="5"/>
  <c r="AV70" i="5"/>
  <c r="AV69" i="5"/>
  <c r="AV68" i="5"/>
  <c r="AV67" i="5"/>
  <c r="AV66" i="5"/>
  <c r="AV65" i="5"/>
  <c r="AV25" i="5"/>
  <c r="AV24" i="5"/>
  <c r="AV146" i="5"/>
  <c r="AV21" i="5"/>
  <c r="AV26" i="5"/>
  <c r="AV23" i="5"/>
  <c r="AV8" i="5"/>
  <c r="AV7" i="5"/>
  <c r="AV6" i="5"/>
  <c r="AV5" i="5"/>
  <c r="AV27" i="5"/>
  <c r="AV22" i="5"/>
  <c r="AV20" i="5"/>
  <c r="AR328" i="5"/>
  <c r="AQ58" i="5"/>
  <c r="AI294" i="5"/>
  <c r="D294" i="5" s="1"/>
  <c r="AR178" i="5"/>
  <c r="AP103" i="5"/>
  <c r="AP283" i="5"/>
  <c r="AP373" i="5"/>
  <c r="AQ193" i="5"/>
  <c r="AQ253" i="5"/>
  <c r="AQ343" i="5"/>
  <c r="AQ388" i="5"/>
  <c r="AQ403" i="5"/>
  <c r="AI41" i="5"/>
  <c r="D41" i="5" s="1"/>
  <c r="AI55" i="5"/>
  <c r="D55" i="5" s="1"/>
  <c r="AI81" i="5"/>
  <c r="D81" i="5" s="1"/>
  <c r="AI95" i="5"/>
  <c r="D95" i="5" s="1"/>
  <c r="AI128" i="5"/>
  <c r="D128" i="5" s="1"/>
  <c r="AI141" i="5"/>
  <c r="D141" i="5" s="1"/>
  <c r="AI144" i="5"/>
  <c r="D144" i="5" s="1"/>
  <c r="AI192" i="5"/>
  <c r="D192" i="5" s="1"/>
  <c r="AI187" i="5"/>
  <c r="D187" i="5" s="1"/>
  <c r="AI204" i="5"/>
  <c r="D204" i="5" s="1"/>
  <c r="AI175" i="5"/>
  <c r="D175" i="5" s="1"/>
  <c r="AI220" i="5"/>
  <c r="D220" i="5" s="1"/>
  <c r="AI235" i="5"/>
  <c r="D235" i="5" s="1"/>
  <c r="AI278" i="5"/>
  <c r="D278" i="5" s="1"/>
  <c r="AI248" i="5"/>
  <c r="D248" i="5" s="1"/>
  <c r="AI325" i="5"/>
  <c r="D325" i="5" s="1"/>
  <c r="AI267" i="5"/>
  <c r="D267" i="5" s="1"/>
  <c r="AI323" i="5"/>
  <c r="D323" i="5" s="1"/>
  <c r="AI311" i="5"/>
  <c r="D311" i="5" s="1"/>
  <c r="AI340" i="5"/>
  <c r="D340" i="5" s="1"/>
  <c r="AI397" i="5"/>
  <c r="D397" i="5" s="1"/>
  <c r="AI354" i="5"/>
  <c r="D354" i="5" s="1"/>
  <c r="AI371" i="5"/>
  <c r="D371" i="5" s="1"/>
  <c r="AI401" i="5"/>
  <c r="D401" i="5" s="1"/>
  <c r="AI417" i="5"/>
  <c r="D417" i="5" s="1"/>
  <c r="AI432" i="5"/>
  <c r="D432" i="5" s="1"/>
  <c r="AI447" i="5"/>
  <c r="D447" i="5" s="1"/>
  <c r="AI69" i="5"/>
  <c r="D69" i="5" s="1"/>
  <c r="AI11" i="5"/>
  <c r="D11" i="5" s="1"/>
  <c r="AK447" i="5"/>
  <c r="AK446" i="5"/>
  <c r="AK445" i="5"/>
  <c r="AK444" i="5"/>
  <c r="AK443" i="5"/>
  <c r="AK442" i="5"/>
  <c r="AK441" i="5"/>
  <c r="AK440" i="5"/>
  <c r="AK432" i="5"/>
  <c r="AK431" i="5"/>
  <c r="AK427" i="5"/>
  <c r="AK416" i="5"/>
  <c r="AK426" i="5"/>
  <c r="AK429" i="5"/>
  <c r="AK402" i="5"/>
  <c r="AK428" i="5"/>
  <c r="AK411" i="5"/>
  <c r="AK401" i="5"/>
  <c r="AK399" i="5"/>
  <c r="AK415" i="5"/>
  <c r="AK412" i="5"/>
  <c r="AK386" i="5"/>
  <c r="AK417" i="5"/>
  <c r="AK395" i="5"/>
  <c r="AK425" i="5"/>
  <c r="AK396" i="5"/>
  <c r="AK385" i="5"/>
  <c r="AK397" i="5"/>
  <c r="AK414" i="5"/>
  <c r="AK380" i="5"/>
  <c r="AK372" i="5"/>
  <c r="AK370" i="5"/>
  <c r="AK410" i="5"/>
  <c r="AK382" i="5"/>
  <c r="AK413" i="5"/>
  <c r="AK368" i="5"/>
  <c r="AK367" i="5"/>
  <c r="AK366" i="5"/>
  <c r="AK365" i="5"/>
  <c r="AK430" i="5"/>
  <c r="AK400" i="5"/>
  <c r="AK384" i="5"/>
  <c r="AK357" i="5"/>
  <c r="AK356" i="5"/>
  <c r="AK355" i="5"/>
  <c r="AK354" i="5"/>
  <c r="AK353" i="5"/>
  <c r="AK398" i="5"/>
  <c r="AK387" i="5"/>
  <c r="AK381" i="5"/>
  <c r="AK369" i="5"/>
  <c r="AK371" i="5"/>
  <c r="AK351" i="5"/>
  <c r="AK383" i="5"/>
  <c r="AK350" i="5"/>
  <c r="AK340" i="5"/>
  <c r="AK336" i="5"/>
  <c r="AK321" i="5"/>
  <c r="AK312" i="5"/>
  <c r="AK352" i="5"/>
  <c r="AK341" i="5"/>
  <c r="AK337" i="5"/>
  <c r="AK323" i="5"/>
  <c r="AK310" i="5"/>
  <c r="AK297" i="5"/>
  <c r="AK324" i="5"/>
  <c r="AK305" i="5"/>
  <c r="AK292" i="5"/>
  <c r="AK291" i="5"/>
  <c r="AK339" i="5"/>
  <c r="AK325" i="5"/>
  <c r="AK293" i="5"/>
  <c r="AK326" i="5"/>
  <c r="AK322" i="5"/>
  <c r="AK296" i="5"/>
  <c r="AK307" i="5"/>
  <c r="AK295" i="5"/>
  <c r="AK342" i="5"/>
  <c r="AK327" i="5"/>
  <c r="AK320" i="5"/>
  <c r="AK308" i="5"/>
  <c r="AK290" i="5"/>
  <c r="AK338" i="5"/>
  <c r="AK309" i="5"/>
  <c r="AK282" i="5"/>
  <c r="AK281" i="5"/>
  <c r="AK280" i="5"/>
  <c r="AK279" i="5"/>
  <c r="AK278" i="5"/>
  <c r="AK277" i="5"/>
  <c r="AK276" i="5"/>
  <c r="AK275" i="5"/>
  <c r="AK311" i="5"/>
  <c r="AK294" i="5"/>
  <c r="AK267" i="5"/>
  <c r="AK266" i="5"/>
  <c r="AK265" i="5"/>
  <c r="AK264" i="5"/>
  <c r="AK263" i="5"/>
  <c r="AK262" i="5"/>
  <c r="AK261" i="5"/>
  <c r="AK260" i="5"/>
  <c r="AK248" i="5"/>
  <c r="AK249" i="5"/>
  <c r="AK247" i="5"/>
  <c r="AK250" i="5"/>
  <c r="AK306" i="5"/>
  <c r="AK251" i="5"/>
  <c r="AK246" i="5"/>
  <c r="AK335" i="5"/>
  <c r="AK252" i="5"/>
  <c r="AK245" i="5"/>
  <c r="AK237" i="5"/>
  <c r="AK236" i="5"/>
  <c r="AK235" i="5"/>
  <c r="AK234" i="5"/>
  <c r="AK233" i="5"/>
  <c r="AK232" i="5"/>
  <c r="AK231" i="5"/>
  <c r="AK230" i="5"/>
  <c r="AK222" i="5"/>
  <c r="AK221" i="5"/>
  <c r="AK220" i="5"/>
  <c r="AK219" i="5"/>
  <c r="AK218" i="5"/>
  <c r="AK217" i="5"/>
  <c r="AK216" i="5"/>
  <c r="AK215" i="5"/>
  <c r="AK207" i="5"/>
  <c r="AK206" i="5"/>
  <c r="AK205" i="5"/>
  <c r="AK204" i="5"/>
  <c r="AK203" i="5"/>
  <c r="AK202" i="5"/>
  <c r="AK201" i="5"/>
  <c r="AK200" i="5"/>
  <c r="AK192" i="5"/>
  <c r="AK191" i="5"/>
  <c r="AK190" i="5"/>
  <c r="AK189" i="5"/>
  <c r="AK188" i="5"/>
  <c r="AK187" i="5"/>
  <c r="AK186" i="5"/>
  <c r="AK185" i="5"/>
  <c r="AK162" i="5"/>
  <c r="AK161" i="5"/>
  <c r="AK160" i="5"/>
  <c r="AK159" i="5"/>
  <c r="AK158" i="5"/>
  <c r="AK157" i="5"/>
  <c r="AK156" i="5"/>
  <c r="AK175" i="5"/>
  <c r="AK170" i="5"/>
  <c r="AK176" i="5"/>
  <c r="AK132" i="5"/>
  <c r="AK131" i="5"/>
  <c r="AK130" i="5"/>
  <c r="AK129" i="5"/>
  <c r="AK128" i="5"/>
  <c r="AK127" i="5"/>
  <c r="AK126" i="5"/>
  <c r="AK125" i="5"/>
  <c r="AK177" i="5"/>
  <c r="AK173" i="5"/>
  <c r="AK174" i="5"/>
  <c r="AK172" i="5"/>
  <c r="AK147" i="5"/>
  <c r="AK143" i="5"/>
  <c r="AK87" i="5"/>
  <c r="AK86" i="5"/>
  <c r="AK85" i="5"/>
  <c r="AK84" i="5"/>
  <c r="AK83" i="5"/>
  <c r="AK82" i="5"/>
  <c r="AK81" i="5"/>
  <c r="AK144" i="5"/>
  <c r="AK140" i="5"/>
  <c r="AK171" i="5"/>
  <c r="AK145" i="5"/>
  <c r="AK141" i="5"/>
  <c r="AK146" i="5"/>
  <c r="AK111" i="5"/>
  <c r="AK110" i="5"/>
  <c r="AK102" i="5"/>
  <c r="AK95" i="5"/>
  <c r="AK114" i="5"/>
  <c r="AK112" i="5"/>
  <c r="AK98" i="5"/>
  <c r="AK101" i="5"/>
  <c r="AK27" i="5"/>
  <c r="AK26" i="5"/>
  <c r="AK25" i="5"/>
  <c r="AK96" i="5"/>
  <c r="AK155" i="5"/>
  <c r="AK117" i="5"/>
  <c r="AK100" i="5"/>
  <c r="AK142" i="5"/>
  <c r="AK116" i="5"/>
  <c r="AK113" i="5"/>
  <c r="AK115" i="5"/>
  <c r="AK99" i="5"/>
  <c r="AK97" i="5"/>
  <c r="AK80" i="5"/>
  <c r="AK55" i="5"/>
  <c r="AK51" i="5"/>
  <c r="AK39" i="5"/>
  <c r="AK37" i="5"/>
  <c r="AK56" i="5"/>
  <c r="AK20" i="5"/>
  <c r="AK5" i="5"/>
  <c r="AK57" i="5"/>
  <c r="AK50" i="5"/>
  <c r="AK42" i="5"/>
  <c r="AK35" i="5"/>
  <c r="AK24" i="5"/>
  <c r="AK8" i="5"/>
  <c r="AK38" i="5"/>
  <c r="AK6" i="5"/>
  <c r="AK41" i="5"/>
  <c r="AK23" i="5"/>
  <c r="AK21" i="5"/>
  <c r="AK40" i="5"/>
  <c r="AK72" i="5"/>
  <c r="AK71" i="5"/>
  <c r="AK70" i="5"/>
  <c r="AK69" i="5"/>
  <c r="AK68" i="5"/>
  <c r="AK67" i="5"/>
  <c r="AK66" i="5"/>
  <c r="AK65" i="5"/>
  <c r="AK36" i="5"/>
  <c r="AK7" i="5"/>
  <c r="AK53" i="5"/>
  <c r="AK52" i="5"/>
  <c r="AK54" i="5"/>
  <c r="AK22" i="5"/>
  <c r="AR373" i="5"/>
  <c r="AB64" i="5"/>
  <c r="AP49" i="5"/>
  <c r="AI27" i="5"/>
  <c r="D27" i="5" s="1"/>
  <c r="AQ358" i="5"/>
  <c r="AI158" i="5"/>
  <c r="D158" i="5" s="1"/>
  <c r="AI386" i="5"/>
  <c r="D386" i="5" s="1"/>
  <c r="AP58" i="5"/>
  <c r="AP178" i="5"/>
  <c r="AP298" i="5"/>
  <c r="AP328" i="5"/>
  <c r="AP358" i="5"/>
  <c r="AP388" i="5"/>
  <c r="AQ328" i="5"/>
  <c r="AQ373" i="5"/>
  <c r="AQ433" i="5"/>
  <c r="AI25" i="5"/>
  <c r="D25" i="5" s="1"/>
  <c r="AI42" i="5"/>
  <c r="D42" i="5" s="1"/>
  <c r="AI56" i="5"/>
  <c r="D56" i="5" s="1"/>
  <c r="AI82" i="5"/>
  <c r="D82" i="5" s="1"/>
  <c r="AI96" i="5"/>
  <c r="D96" i="5" s="1"/>
  <c r="AI132" i="5"/>
  <c r="D132" i="5" s="1"/>
  <c r="AI145" i="5"/>
  <c r="D145" i="5" s="1"/>
  <c r="AI159" i="5"/>
  <c r="D159" i="5" s="1"/>
  <c r="AI200" i="5"/>
  <c r="D200" i="5" s="1"/>
  <c r="AI245" i="5"/>
  <c r="D245" i="5" s="1"/>
  <c r="AI205" i="5"/>
  <c r="D205" i="5" s="1"/>
  <c r="AI185" i="5"/>
  <c r="D185" i="5" s="1"/>
  <c r="AI221" i="5"/>
  <c r="D221" i="5" s="1"/>
  <c r="AI236" i="5"/>
  <c r="D236" i="5" s="1"/>
  <c r="AI282" i="5"/>
  <c r="D282" i="5" s="1"/>
  <c r="AI320" i="5"/>
  <c r="D320" i="5" s="1"/>
  <c r="AI260" i="5"/>
  <c r="D260" i="5" s="1"/>
  <c r="AI296" i="5"/>
  <c r="D296" i="5" s="1"/>
  <c r="AI321" i="5"/>
  <c r="D321" i="5" s="1"/>
  <c r="AI312" i="5"/>
  <c r="D312" i="5" s="1"/>
  <c r="AI341" i="5"/>
  <c r="D341" i="5" s="1"/>
  <c r="AI381" i="5"/>
  <c r="D381" i="5" s="1"/>
  <c r="AI355" i="5"/>
  <c r="D355" i="5" s="1"/>
  <c r="AI372" i="5"/>
  <c r="D372" i="5" s="1"/>
  <c r="AI402" i="5"/>
  <c r="D402" i="5" s="1"/>
  <c r="AI425" i="5"/>
  <c r="D425" i="5" s="1"/>
  <c r="AI440" i="5"/>
  <c r="D440" i="5" s="1"/>
  <c r="AI68" i="5"/>
  <c r="D68" i="5" s="1"/>
  <c r="AI26" i="5"/>
  <c r="D26" i="5" s="1"/>
  <c r="AI8" i="5"/>
  <c r="D8" i="5" s="1"/>
  <c r="AR163" i="5"/>
  <c r="AR133" i="5"/>
  <c r="AR313" i="5"/>
  <c r="Y64" i="5"/>
  <c r="AM49" i="5"/>
  <c r="W64" i="5"/>
  <c r="AK49" i="5"/>
  <c r="AI98" i="5"/>
  <c r="D98" i="5" s="1"/>
  <c r="AI322" i="5"/>
  <c r="D322" i="5" s="1"/>
  <c r="AI10" i="5"/>
  <c r="D10" i="5" s="1"/>
  <c r="AU447" i="5"/>
  <c r="AU446" i="5"/>
  <c r="AU445" i="5"/>
  <c r="AU444" i="5"/>
  <c r="AU443" i="5"/>
  <c r="AU442" i="5"/>
  <c r="AU441" i="5"/>
  <c r="AU440" i="5"/>
  <c r="AU428" i="5"/>
  <c r="AU426" i="5"/>
  <c r="AU414" i="5"/>
  <c r="AU413" i="5"/>
  <c r="AU412" i="5"/>
  <c r="AU411" i="5"/>
  <c r="AU410" i="5"/>
  <c r="AU399" i="5"/>
  <c r="AU402" i="5"/>
  <c r="AU401" i="5"/>
  <c r="AU432" i="5"/>
  <c r="AU400" i="5"/>
  <c r="AU386" i="5"/>
  <c r="AU395" i="5"/>
  <c r="AU430" i="5"/>
  <c r="AU385" i="5"/>
  <c r="AU416" i="5"/>
  <c r="AU384" i="5"/>
  <c r="AU383" i="5"/>
  <c r="AU382" i="5"/>
  <c r="AU381" i="5"/>
  <c r="AU380" i="5"/>
  <c r="AU417" i="5"/>
  <c r="AU387" i="5"/>
  <c r="AU370" i="5"/>
  <c r="AU368" i="5"/>
  <c r="AU367" i="5"/>
  <c r="AU366" i="5"/>
  <c r="AU365" i="5"/>
  <c r="AU398" i="5"/>
  <c r="AU431" i="5"/>
  <c r="AU415" i="5"/>
  <c r="AU372" i="5"/>
  <c r="AU429" i="5"/>
  <c r="AU425" i="5"/>
  <c r="AU396" i="5"/>
  <c r="AU369" i="5"/>
  <c r="AU397" i="5"/>
  <c r="AU357" i="5"/>
  <c r="AU351" i="5"/>
  <c r="AU427" i="5"/>
  <c r="AU355" i="5"/>
  <c r="AU371" i="5"/>
  <c r="AU353" i="5"/>
  <c r="AU356" i="5"/>
  <c r="AU352" i="5"/>
  <c r="AU350" i="5"/>
  <c r="AU327" i="5"/>
  <c r="AU326" i="5"/>
  <c r="AU325" i="5"/>
  <c r="AU324" i="5"/>
  <c r="AU323" i="5"/>
  <c r="AU322" i="5"/>
  <c r="AU321" i="5"/>
  <c r="AU320" i="5"/>
  <c r="AU342" i="5"/>
  <c r="AU339" i="5"/>
  <c r="AU335" i="5"/>
  <c r="AU309" i="5"/>
  <c r="AU340" i="5"/>
  <c r="AU336" i="5"/>
  <c r="AU307" i="5"/>
  <c r="AU354" i="5"/>
  <c r="AU310" i="5"/>
  <c r="AU295" i="5"/>
  <c r="AU337" i="5"/>
  <c r="AU308" i="5"/>
  <c r="AU293" i="5"/>
  <c r="AU311" i="5"/>
  <c r="AU338" i="5"/>
  <c r="AU312" i="5"/>
  <c r="AU296" i="5"/>
  <c r="AU292" i="5"/>
  <c r="AU290" i="5"/>
  <c r="AU282" i="5"/>
  <c r="AU281" i="5"/>
  <c r="AU280" i="5"/>
  <c r="AU279" i="5"/>
  <c r="AU278" i="5"/>
  <c r="AU277" i="5"/>
  <c r="AU276" i="5"/>
  <c r="AU275" i="5"/>
  <c r="AU305" i="5"/>
  <c r="AU306" i="5"/>
  <c r="AU297" i="5"/>
  <c r="AU252" i="5"/>
  <c r="AU251" i="5"/>
  <c r="AU250" i="5"/>
  <c r="AU249" i="5"/>
  <c r="AU248" i="5"/>
  <c r="AU247" i="5"/>
  <c r="AU246" i="5"/>
  <c r="AU245" i="5"/>
  <c r="AU341" i="5"/>
  <c r="AU294" i="5"/>
  <c r="AU291" i="5"/>
  <c r="AU261" i="5"/>
  <c r="AU264" i="5"/>
  <c r="AU267" i="5"/>
  <c r="AU262" i="5"/>
  <c r="AU265" i="5"/>
  <c r="AU263" i="5"/>
  <c r="AU260" i="5"/>
  <c r="AU266" i="5"/>
  <c r="AU237" i="5"/>
  <c r="AU236" i="5"/>
  <c r="AU235" i="5"/>
  <c r="AU234" i="5"/>
  <c r="AU233" i="5"/>
  <c r="AU232" i="5"/>
  <c r="AU231" i="5"/>
  <c r="AU230" i="5"/>
  <c r="AU221" i="5"/>
  <c r="AU217" i="5"/>
  <c r="AU190" i="5"/>
  <c r="AU174" i="5"/>
  <c r="AU170" i="5"/>
  <c r="AU160" i="5"/>
  <c r="AU222" i="5"/>
  <c r="AU218" i="5"/>
  <c r="AU188" i="5"/>
  <c r="AU185" i="5"/>
  <c r="AU175" i="5"/>
  <c r="AU207" i="5"/>
  <c r="AU206" i="5"/>
  <c r="AU205" i="5"/>
  <c r="AU204" i="5"/>
  <c r="AU203" i="5"/>
  <c r="AU202" i="5"/>
  <c r="AU201" i="5"/>
  <c r="AU219" i="5"/>
  <c r="AU200" i="5"/>
  <c r="AU192" i="5"/>
  <c r="AU186" i="5"/>
  <c r="AU176" i="5"/>
  <c r="AU215" i="5"/>
  <c r="AU189" i="5"/>
  <c r="AU220" i="5"/>
  <c r="AU216" i="5"/>
  <c r="AU191" i="5"/>
  <c r="AU177" i="5"/>
  <c r="AU173" i="5"/>
  <c r="AU172" i="5"/>
  <c r="AU162" i="5"/>
  <c r="AU157" i="5"/>
  <c r="AU146" i="5"/>
  <c r="AU142" i="5"/>
  <c r="AU158" i="5"/>
  <c r="AU129" i="5"/>
  <c r="AU187" i="5"/>
  <c r="AU161" i="5"/>
  <c r="AU155" i="5"/>
  <c r="AU147" i="5"/>
  <c r="AU143" i="5"/>
  <c r="AU125" i="5"/>
  <c r="AU171" i="5"/>
  <c r="AU159" i="5"/>
  <c r="AU130" i="5"/>
  <c r="AU126" i="5"/>
  <c r="AU144" i="5"/>
  <c r="AU140" i="5"/>
  <c r="AU156" i="5"/>
  <c r="AU131" i="5"/>
  <c r="AU127" i="5"/>
  <c r="AU117" i="5"/>
  <c r="AU116" i="5"/>
  <c r="AU115" i="5"/>
  <c r="AU114" i="5"/>
  <c r="AU113" i="5"/>
  <c r="AU112" i="5"/>
  <c r="AU111" i="5"/>
  <c r="AU110" i="5"/>
  <c r="AU145" i="5"/>
  <c r="AU141" i="5"/>
  <c r="AU99" i="5"/>
  <c r="AU83" i="5"/>
  <c r="AU132" i="5"/>
  <c r="AU95" i="5"/>
  <c r="AU82" i="5"/>
  <c r="AU102" i="5"/>
  <c r="AU98" i="5"/>
  <c r="AU81" i="5"/>
  <c r="AU101" i="5"/>
  <c r="AU96" i="5"/>
  <c r="AU87" i="5"/>
  <c r="AU86" i="5"/>
  <c r="AU72" i="5"/>
  <c r="AU71" i="5"/>
  <c r="AU70" i="5"/>
  <c r="AU69" i="5"/>
  <c r="AU68" i="5"/>
  <c r="AU67" i="5"/>
  <c r="AU66" i="5"/>
  <c r="AU65" i="5"/>
  <c r="AU128" i="5"/>
  <c r="AU100" i="5"/>
  <c r="AU85" i="5"/>
  <c r="AU57" i="5"/>
  <c r="AU56" i="5"/>
  <c r="AU55" i="5"/>
  <c r="AU54" i="5"/>
  <c r="AU53" i="5"/>
  <c r="AU52" i="5"/>
  <c r="AU51" i="5"/>
  <c r="AU50" i="5"/>
  <c r="AU84" i="5"/>
  <c r="AU40" i="5"/>
  <c r="AU20" i="5"/>
  <c r="AU27" i="5"/>
  <c r="AU80" i="5"/>
  <c r="AU37" i="5"/>
  <c r="AU39" i="5"/>
  <c r="AU25" i="5"/>
  <c r="AU24" i="5"/>
  <c r="AU35" i="5"/>
  <c r="AU21" i="5"/>
  <c r="AU42" i="5"/>
  <c r="AU38" i="5"/>
  <c r="AU26" i="5"/>
  <c r="AU23" i="5"/>
  <c r="AU8" i="5"/>
  <c r="AU7" i="5"/>
  <c r="AU6" i="5"/>
  <c r="AU5" i="5"/>
  <c r="AU41" i="5"/>
  <c r="AU97" i="5"/>
  <c r="AU36" i="5"/>
  <c r="AU22" i="5"/>
  <c r="AA79" i="5"/>
  <c r="AO64" i="5"/>
  <c r="AQ163" i="5"/>
  <c r="AP148" i="5"/>
  <c r="AP118" i="5"/>
  <c r="AP193" i="5"/>
  <c r="AP253" i="5"/>
  <c r="AQ208" i="5"/>
  <c r="AI35" i="5"/>
  <c r="D35" i="5" s="1"/>
  <c r="AI86" i="5"/>
  <c r="D86" i="5" s="1"/>
  <c r="AI57" i="5"/>
  <c r="D57" i="5" s="1"/>
  <c r="AI83" i="5"/>
  <c r="D83" i="5" s="1"/>
  <c r="AI97" i="5"/>
  <c r="D97" i="5" s="1"/>
  <c r="AI160" i="5"/>
  <c r="D160" i="5" s="1"/>
  <c r="AI162" i="5"/>
  <c r="D162" i="5" s="1"/>
  <c r="AI126" i="5"/>
  <c r="D126" i="5" s="1"/>
  <c r="AI155" i="5"/>
  <c r="D155" i="5" s="1"/>
  <c r="AI177" i="5"/>
  <c r="D177" i="5" s="1"/>
  <c r="AI206" i="5"/>
  <c r="D206" i="5" s="1"/>
  <c r="AI188" i="5"/>
  <c r="D188" i="5" s="1"/>
  <c r="AI222" i="5"/>
  <c r="D222" i="5" s="1"/>
  <c r="AI237" i="5"/>
  <c r="D237" i="5" s="1"/>
  <c r="AI247" i="5"/>
  <c r="D247" i="5" s="1"/>
  <c r="AI276" i="5"/>
  <c r="D276" i="5" s="1"/>
  <c r="AI261" i="5"/>
  <c r="D261" i="5" s="1"/>
  <c r="AI297" i="5"/>
  <c r="D297" i="5" s="1"/>
  <c r="AI305" i="5"/>
  <c r="D305" i="5" s="1"/>
  <c r="AI365" i="5"/>
  <c r="D365" i="5" s="1"/>
  <c r="AI342" i="5"/>
  <c r="D342" i="5" s="1"/>
  <c r="AI384" i="5"/>
  <c r="D384" i="5" s="1"/>
  <c r="AI356" i="5"/>
  <c r="D356" i="5" s="1"/>
  <c r="AI416" i="5"/>
  <c r="D416" i="5" s="1"/>
  <c r="AI410" i="5"/>
  <c r="D410" i="5" s="1"/>
  <c r="AI426" i="5"/>
  <c r="D426" i="5" s="1"/>
  <c r="AI441" i="5"/>
  <c r="D441" i="5" s="1"/>
  <c r="AI67" i="5"/>
  <c r="D67" i="5" s="1"/>
  <c r="AI5" i="5"/>
  <c r="AI23" i="5"/>
  <c r="D23" i="5" s="1"/>
  <c r="AR253" i="5"/>
  <c r="AR358" i="5"/>
  <c r="AR403" i="5"/>
  <c r="F9" i="5"/>
  <c r="AR8" i="5"/>
  <c r="AV35" i="1"/>
  <c r="AU35" i="1"/>
  <c r="AT35" i="1"/>
  <c r="AS35" i="1"/>
  <c r="AR35" i="1"/>
  <c r="AQ35" i="1"/>
  <c r="AP35" i="1"/>
  <c r="AO35" i="1"/>
  <c r="AN35" i="1"/>
  <c r="AM35" i="1"/>
  <c r="AL35" i="1"/>
  <c r="AK35" i="1"/>
  <c r="AO163" i="5" l="1"/>
  <c r="AO403" i="5"/>
  <c r="AO253" i="5"/>
  <c r="AO178" i="5"/>
  <c r="AO133" i="5"/>
  <c r="AO448" i="5"/>
  <c r="AO418" i="5"/>
  <c r="AO58" i="5"/>
  <c r="AO343" i="5"/>
  <c r="AO43" i="5"/>
  <c r="AO328" i="5"/>
  <c r="AO208" i="5"/>
  <c r="AO103" i="5"/>
  <c r="AO433" i="5"/>
  <c r="AO268" i="5"/>
  <c r="AO193" i="5"/>
  <c r="AO373" i="5"/>
  <c r="AO283" i="5"/>
  <c r="AO118" i="5"/>
  <c r="AO358" i="5"/>
  <c r="AO88" i="5"/>
  <c r="AO298" i="5"/>
  <c r="AO73" i="5"/>
  <c r="AO388" i="5"/>
  <c r="AO313" i="5"/>
  <c r="AO148" i="5"/>
  <c r="AO238" i="5"/>
  <c r="AO223" i="5"/>
  <c r="AR253" i="3"/>
  <c r="AR283" i="3"/>
  <c r="AR298" i="3"/>
  <c r="AT28" i="3"/>
  <c r="AT103" i="3"/>
  <c r="AT238" i="3"/>
  <c r="AT343" i="3"/>
  <c r="AU28" i="3"/>
  <c r="AU193" i="3"/>
  <c r="AK73" i="3"/>
  <c r="AK88" i="3"/>
  <c r="AK178" i="3"/>
  <c r="AK223" i="3"/>
  <c r="AL283" i="3"/>
  <c r="AL433" i="3"/>
  <c r="AL448" i="3"/>
  <c r="AM73" i="3"/>
  <c r="AM103" i="3"/>
  <c r="AM223" i="3"/>
  <c r="AM283" i="3"/>
  <c r="AM418" i="3"/>
  <c r="AM433" i="3"/>
  <c r="AM448" i="3"/>
  <c r="AK343" i="5"/>
  <c r="AN343" i="5"/>
  <c r="AK283" i="5"/>
  <c r="AL283" i="5"/>
  <c r="AL388" i="5"/>
  <c r="AM388" i="5"/>
  <c r="AK418" i="3"/>
  <c r="AM403" i="3"/>
  <c r="AT148" i="5"/>
  <c r="AN73" i="5"/>
  <c r="AL64" i="3"/>
  <c r="AR208" i="3"/>
  <c r="AR268" i="3"/>
  <c r="AR343" i="3"/>
  <c r="AR358" i="3"/>
  <c r="AT358" i="3"/>
  <c r="AU103" i="3"/>
  <c r="AU388" i="3"/>
  <c r="AK193" i="3"/>
  <c r="AK373" i="3"/>
  <c r="AK388" i="3"/>
  <c r="AK433" i="3"/>
  <c r="D20" i="3"/>
  <c r="D28" i="3" s="1"/>
  <c r="D29" i="3" s="1"/>
  <c r="AI28" i="3"/>
  <c r="AN49" i="3"/>
  <c r="AS118" i="3"/>
  <c r="AS43" i="3"/>
  <c r="AS58" i="3"/>
  <c r="AS238" i="3"/>
  <c r="AS298" i="3"/>
  <c r="AS433" i="3"/>
  <c r="AS448" i="3"/>
  <c r="AR64" i="3"/>
  <c r="AI403" i="3"/>
  <c r="D395" i="3"/>
  <c r="D403" i="3" s="1"/>
  <c r="D404" i="3" s="1"/>
  <c r="AL58" i="3"/>
  <c r="AL118" i="3"/>
  <c r="AL418" i="3"/>
  <c r="AM58" i="3"/>
  <c r="AM118" i="3"/>
  <c r="AM133" i="3"/>
  <c r="AM148" i="3"/>
  <c r="AM163" i="3"/>
  <c r="AM253" i="3"/>
  <c r="AI223" i="3"/>
  <c r="D215" i="3"/>
  <c r="D223" i="3" s="1"/>
  <c r="D224" i="3" s="1"/>
  <c r="AK64" i="3"/>
  <c r="AI208" i="3"/>
  <c r="D200" i="3"/>
  <c r="D208" i="3" s="1"/>
  <c r="D209" i="3" s="1"/>
  <c r="D140" i="3"/>
  <c r="D148" i="3" s="1"/>
  <c r="D149" i="3" s="1"/>
  <c r="AI148" i="3"/>
  <c r="AR313" i="3"/>
  <c r="AR373" i="3"/>
  <c r="AR388" i="3"/>
  <c r="AR403" i="3"/>
  <c r="AR433" i="3"/>
  <c r="AT253" i="3"/>
  <c r="AT283" i="3"/>
  <c r="AT298" i="3"/>
  <c r="AT418" i="3"/>
  <c r="AU208" i="3"/>
  <c r="AI253" i="3"/>
  <c r="D245" i="3"/>
  <c r="D253" i="3" s="1"/>
  <c r="D254" i="3" s="1"/>
  <c r="AK13" i="3"/>
  <c r="AK28" i="3"/>
  <c r="AK43" i="3"/>
  <c r="AK133" i="3"/>
  <c r="AK208" i="3"/>
  <c r="AI178" i="3"/>
  <c r="D170" i="3"/>
  <c r="D178" i="3" s="1"/>
  <c r="D179" i="3" s="1"/>
  <c r="AS73" i="3"/>
  <c r="AS253" i="3"/>
  <c r="AS268" i="3"/>
  <c r="AS328" i="3"/>
  <c r="D410" i="3"/>
  <c r="D418" i="3" s="1"/>
  <c r="D419" i="3" s="1"/>
  <c r="AI418" i="3"/>
  <c r="AI388" i="3"/>
  <c r="D380" i="3"/>
  <c r="D388" i="3" s="1"/>
  <c r="D389" i="3" s="1"/>
  <c r="D185" i="3"/>
  <c r="D193" i="3" s="1"/>
  <c r="D194" i="3" s="1"/>
  <c r="AI193" i="3"/>
  <c r="AO64" i="3"/>
  <c r="AL133" i="3"/>
  <c r="AL178" i="3"/>
  <c r="AL193" i="3"/>
  <c r="AL208" i="3"/>
  <c r="AL343" i="3"/>
  <c r="AM208" i="3"/>
  <c r="AR163" i="3"/>
  <c r="AR223" i="3"/>
  <c r="AT43" i="3"/>
  <c r="AT268" i="3"/>
  <c r="AT328" i="3"/>
  <c r="AT433" i="3"/>
  <c r="AT448" i="3"/>
  <c r="AU298" i="3"/>
  <c r="AQ64" i="3"/>
  <c r="AP79" i="3"/>
  <c r="AI313" i="3"/>
  <c r="D305" i="3"/>
  <c r="D313" i="3" s="1"/>
  <c r="D314" i="3" s="1"/>
  <c r="AK148" i="3"/>
  <c r="AK163" i="3"/>
  <c r="AK313" i="3"/>
  <c r="AK328" i="3"/>
  <c r="AK343" i="3"/>
  <c r="AS103" i="3"/>
  <c r="AS223" i="3"/>
  <c r="AS283" i="3"/>
  <c r="AS313" i="3"/>
  <c r="D425" i="3"/>
  <c r="D433" i="3" s="1"/>
  <c r="D434" i="3" s="1"/>
  <c r="AI433" i="3"/>
  <c r="AL13" i="3"/>
  <c r="AL88" i="3"/>
  <c r="AL73" i="3"/>
  <c r="AL148" i="3"/>
  <c r="AL163" i="3"/>
  <c r="AL313" i="3"/>
  <c r="AL403" i="3"/>
  <c r="AM13" i="3"/>
  <c r="AM43" i="3"/>
  <c r="AM88" i="3"/>
  <c r="AM298" i="3"/>
  <c r="AI328" i="3"/>
  <c r="D320" i="3"/>
  <c r="D328" i="3" s="1"/>
  <c r="D329" i="3" s="1"/>
  <c r="AR43" i="3"/>
  <c r="AR88" i="3"/>
  <c r="AR118" i="3"/>
  <c r="AR178" i="3"/>
  <c r="AR448" i="3"/>
  <c r="AT88" i="3"/>
  <c r="AT58" i="3"/>
  <c r="AT403" i="3"/>
  <c r="AU43" i="3"/>
  <c r="AU58" i="3"/>
  <c r="AU343" i="3"/>
  <c r="AU403" i="3"/>
  <c r="AU418" i="3"/>
  <c r="AU433" i="3"/>
  <c r="AU448" i="3"/>
  <c r="AI133" i="3"/>
  <c r="D125" i="3"/>
  <c r="D133" i="3" s="1"/>
  <c r="D134" i="3" s="1"/>
  <c r="AI343" i="3"/>
  <c r="D335" i="3"/>
  <c r="D343" i="3" s="1"/>
  <c r="D344" i="3" s="1"/>
  <c r="D110" i="3"/>
  <c r="D118" i="3" s="1"/>
  <c r="D119" i="3" s="1"/>
  <c r="AI118" i="3"/>
  <c r="AS13" i="3"/>
  <c r="AS133" i="3"/>
  <c r="AS163" i="3"/>
  <c r="AS373" i="3"/>
  <c r="AS358" i="3"/>
  <c r="AS418" i="3"/>
  <c r="AI163" i="3"/>
  <c r="D155" i="3"/>
  <c r="D163" i="3" s="1"/>
  <c r="D164" i="3" s="1"/>
  <c r="AI373" i="3"/>
  <c r="D365" i="3"/>
  <c r="D373" i="3" s="1"/>
  <c r="D374" i="3" s="1"/>
  <c r="AI88" i="3"/>
  <c r="D80" i="3"/>
  <c r="D88" i="3" s="1"/>
  <c r="D89" i="3" s="1"/>
  <c r="D50" i="3"/>
  <c r="D58" i="3" s="1"/>
  <c r="D59" i="3" s="1"/>
  <c r="AI58" i="3"/>
  <c r="AL223" i="3"/>
  <c r="AL238" i="3"/>
  <c r="AM28" i="3"/>
  <c r="AM313" i="3"/>
  <c r="AM328" i="3"/>
  <c r="AM343" i="3"/>
  <c r="AR13" i="3"/>
  <c r="AR103" i="3"/>
  <c r="AR148" i="3"/>
  <c r="AR193" i="3"/>
  <c r="AT118" i="3"/>
  <c r="AT133" i="3"/>
  <c r="AT163" i="3"/>
  <c r="AT178" i="3"/>
  <c r="AT193" i="3"/>
  <c r="AT208" i="3"/>
  <c r="AU73" i="3"/>
  <c r="AU118" i="3"/>
  <c r="AU133" i="3"/>
  <c r="AU163" i="3"/>
  <c r="AU223" i="3"/>
  <c r="AU253" i="3"/>
  <c r="AU283" i="3"/>
  <c r="D5" i="3"/>
  <c r="D13" i="3" s="1"/>
  <c r="D14" i="3" s="1"/>
  <c r="AI13" i="3"/>
  <c r="AI298" i="3"/>
  <c r="D290" i="3"/>
  <c r="D298" i="3" s="1"/>
  <c r="D299" i="3" s="1"/>
  <c r="D230" i="3"/>
  <c r="D238" i="3" s="1"/>
  <c r="D239" i="3" s="1"/>
  <c r="AI238" i="3"/>
  <c r="AK58" i="3"/>
  <c r="AK118" i="3"/>
  <c r="AS28" i="3"/>
  <c r="AS88" i="3"/>
  <c r="AS148" i="3"/>
  <c r="AS388" i="3"/>
  <c r="AS403" i="3"/>
  <c r="AS64" i="3"/>
  <c r="D275" i="3"/>
  <c r="D283" i="3" s="1"/>
  <c r="D284" i="3" s="1"/>
  <c r="AI283" i="3"/>
  <c r="AL28" i="3"/>
  <c r="AL328" i="3"/>
  <c r="AL388" i="3"/>
  <c r="AM178" i="3"/>
  <c r="AM193" i="3"/>
  <c r="AM388" i="3"/>
  <c r="AM49" i="3"/>
  <c r="AK283" i="3"/>
  <c r="AR28" i="3"/>
  <c r="AR58" i="3"/>
  <c r="AR73" i="3"/>
  <c r="AT73" i="3"/>
  <c r="AT148" i="3"/>
  <c r="AU88" i="3"/>
  <c r="AU148" i="3"/>
  <c r="AU268" i="3"/>
  <c r="AU328" i="3"/>
  <c r="AK238" i="3"/>
  <c r="AK253" i="3"/>
  <c r="AK358" i="3"/>
  <c r="AK403" i="3"/>
  <c r="AK448" i="3"/>
  <c r="AI103" i="3"/>
  <c r="D95" i="3"/>
  <c r="D103" i="3" s="1"/>
  <c r="D104" i="3" s="1"/>
  <c r="AI448" i="3"/>
  <c r="D440" i="3"/>
  <c r="D448" i="3" s="1"/>
  <c r="D449" i="3" s="1"/>
  <c r="AI358" i="3"/>
  <c r="D350" i="3"/>
  <c r="D358" i="3" s="1"/>
  <c r="D359" i="3" s="1"/>
  <c r="D65" i="3"/>
  <c r="D73" i="3" s="1"/>
  <c r="D74" i="3" s="1"/>
  <c r="AI73" i="3"/>
  <c r="AL253" i="3"/>
  <c r="AL373" i="3"/>
  <c r="AM358" i="3"/>
  <c r="AM373" i="3"/>
  <c r="AI268" i="3"/>
  <c r="D260" i="3"/>
  <c r="D268" i="3" s="1"/>
  <c r="D269" i="3" s="1"/>
  <c r="AR133" i="3"/>
  <c r="AR238" i="3"/>
  <c r="AR328" i="3"/>
  <c r="AR418" i="3"/>
  <c r="AT13" i="3"/>
  <c r="AT223" i="3"/>
  <c r="AT313" i="3"/>
  <c r="AT373" i="3"/>
  <c r="AT388" i="3"/>
  <c r="AU13" i="3"/>
  <c r="AU178" i="3"/>
  <c r="AU238" i="3"/>
  <c r="AU313" i="3"/>
  <c r="AU358" i="3"/>
  <c r="AU373" i="3"/>
  <c r="AK103" i="3"/>
  <c r="AK268" i="3"/>
  <c r="AK298" i="3"/>
  <c r="AS178" i="3"/>
  <c r="AS193" i="3"/>
  <c r="AS208" i="3"/>
  <c r="AS343" i="3"/>
  <c r="AI43" i="3"/>
  <c r="D35" i="3"/>
  <c r="D43" i="3" s="1"/>
  <c r="D44" i="3" s="1"/>
  <c r="AL43" i="3"/>
  <c r="AL103" i="3"/>
  <c r="AL268" i="3"/>
  <c r="AL298" i="3"/>
  <c r="AL358" i="3"/>
  <c r="AM238" i="3"/>
  <c r="AM268" i="3"/>
  <c r="AT418" i="5"/>
  <c r="AT373" i="5"/>
  <c r="AS373" i="5"/>
  <c r="AL358" i="5"/>
  <c r="AM358" i="5"/>
  <c r="AS343" i="5"/>
  <c r="AL328" i="5"/>
  <c r="AL298" i="5"/>
  <c r="AU253" i="5"/>
  <c r="AL223" i="5"/>
  <c r="AV208" i="5"/>
  <c r="AM103" i="5"/>
  <c r="AS88" i="5"/>
  <c r="AV88" i="5"/>
  <c r="AL73" i="5"/>
  <c r="AU58" i="5"/>
  <c r="AS43" i="5"/>
  <c r="AN43" i="5"/>
  <c r="AL43" i="5"/>
  <c r="AI313" i="5"/>
  <c r="D313" i="5"/>
  <c r="D314" i="5" s="1"/>
  <c r="AU118" i="5"/>
  <c r="AU208" i="5"/>
  <c r="D268" i="5"/>
  <c r="D269" i="5" s="1"/>
  <c r="AI268" i="5"/>
  <c r="AK88" i="5"/>
  <c r="AK313" i="5"/>
  <c r="AV28" i="5"/>
  <c r="AV178" i="5"/>
  <c r="AV223" i="5"/>
  <c r="AV238" i="5"/>
  <c r="AV268" i="5"/>
  <c r="AV358" i="5"/>
  <c r="AV433" i="5"/>
  <c r="AV448" i="5"/>
  <c r="AS73" i="5"/>
  <c r="AS103" i="5"/>
  <c r="AS163" i="5"/>
  <c r="AS418" i="5"/>
  <c r="AS448" i="5"/>
  <c r="AL208" i="5"/>
  <c r="AL178" i="5"/>
  <c r="AL163" i="5"/>
  <c r="AL313" i="5"/>
  <c r="AT163" i="5"/>
  <c r="AN28" i="5"/>
  <c r="AN58" i="5"/>
  <c r="AN163" i="5"/>
  <c r="AN298" i="5"/>
  <c r="D133" i="5"/>
  <c r="D134" i="5" s="1"/>
  <c r="AI133" i="5"/>
  <c r="AM328" i="5"/>
  <c r="AM403" i="5"/>
  <c r="AE79" i="5"/>
  <c r="AS64" i="5"/>
  <c r="AR9" i="5"/>
  <c r="F10" i="5"/>
  <c r="AQ9" i="5"/>
  <c r="AO9" i="5"/>
  <c r="AP9" i="5"/>
  <c r="AV328" i="5"/>
  <c r="D283" i="5"/>
  <c r="D284" i="5" s="1"/>
  <c r="AI283" i="5"/>
  <c r="AI13" i="5"/>
  <c r="D5" i="5"/>
  <c r="D13" i="5" s="1"/>
  <c r="D14" i="5" s="1"/>
  <c r="AU133" i="5"/>
  <c r="AU313" i="5"/>
  <c r="AU433" i="5"/>
  <c r="W79" i="5"/>
  <c r="AK64" i="5"/>
  <c r="AK28" i="5"/>
  <c r="AK163" i="5"/>
  <c r="AK133" i="5"/>
  <c r="AK298" i="5"/>
  <c r="AV73" i="5"/>
  <c r="AV103" i="5"/>
  <c r="AV163" i="5"/>
  <c r="AV298" i="5"/>
  <c r="AV313" i="5"/>
  <c r="D238" i="5"/>
  <c r="D239" i="5" s="1"/>
  <c r="AI238" i="5"/>
  <c r="AS148" i="5"/>
  <c r="AS193" i="5"/>
  <c r="AS208" i="5"/>
  <c r="AS223" i="5"/>
  <c r="AS238" i="5"/>
  <c r="AL58" i="5"/>
  <c r="AL88" i="5"/>
  <c r="AL268" i="5"/>
  <c r="AL418" i="5"/>
  <c r="D148" i="5"/>
  <c r="D149" i="5" s="1"/>
  <c r="AI148" i="5"/>
  <c r="AT43" i="5"/>
  <c r="AT73" i="5"/>
  <c r="AT223" i="5"/>
  <c r="AT193" i="5"/>
  <c r="AN118" i="5"/>
  <c r="AN133" i="5"/>
  <c r="AN388" i="5"/>
  <c r="AR94" i="5"/>
  <c r="AD109" i="5"/>
  <c r="AM27" i="5"/>
  <c r="AM28" i="5" s="1"/>
  <c r="AM58" i="5"/>
  <c r="AM178" i="5"/>
  <c r="AU373" i="5"/>
  <c r="D433" i="5"/>
  <c r="D434" i="5" s="1"/>
  <c r="AI433" i="5"/>
  <c r="AV9" i="5"/>
  <c r="X79" i="5"/>
  <c r="AL64" i="5"/>
  <c r="AI163" i="5"/>
  <c r="D163" i="5"/>
  <c r="D164" i="5" s="1"/>
  <c r="AU88" i="5"/>
  <c r="AU73" i="5"/>
  <c r="AU103" i="5"/>
  <c r="AU193" i="5"/>
  <c r="AU283" i="5"/>
  <c r="AU298" i="5"/>
  <c r="AU343" i="5"/>
  <c r="AI328" i="5"/>
  <c r="D328" i="5"/>
  <c r="D329" i="5" s="1"/>
  <c r="AI253" i="5"/>
  <c r="D253" i="5"/>
  <c r="D254" i="5" s="1"/>
  <c r="AK73" i="5"/>
  <c r="AK9" i="5"/>
  <c r="AK103" i="5"/>
  <c r="AK148" i="5"/>
  <c r="AK178" i="5"/>
  <c r="AK418" i="5"/>
  <c r="AK433" i="5"/>
  <c r="AV43" i="5"/>
  <c r="AV253" i="5"/>
  <c r="AV283" i="5"/>
  <c r="AV388" i="5"/>
  <c r="AV418" i="5"/>
  <c r="AI58" i="5"/>
  <c r="D58" i="5"/>
  <c r="D59" i="5" s="1"/>
  <c r="AS118" i="5"/>
  <c r="AS283" i="5"/>
  <c r="AL9" i="5"/>
  <c r="AL193" i="5"/>
  <c r="AL373" i="5"/>
  <c r="AL433" i="5"/>
  <c r="AT178" i="5"/>
  <c r="AT238" i="5"/>
  <c r="AT253" i="5"/>
  <c r="AT298" i="5"/>
  <c r="AT358" i="5"/>
  <c r="AT343" i="5"/>
  <c r="AI298" i="5"/>
  <c r="D298" i="5"/>
  <c r="D299" i="5" s="1"/>
  <c r="D223" i="5"/>
  <c r="D224" i="5" s="1"/>
  <c r="AI223" i="5"/>
  <c r="AM343" i="5"/>
  <c r="AI343" i="5"/>
  <c r="D343" i="5"/>
  <c r="D344" i="5" s="1"/>
  <c r="AA94" i="5"/>
  <c r="AO79" i="5"/>
  <c r="AU148" i="5"/>
  <c r="Y79" i="5"/>
  <c r="AM64" i="5"/>
  <c r="AB79" i="5"/>
  <c r="AP64" i="5"/>
  <c r="AK193" i="5"/>
  <c r="AK208" i="5"/>
  <c r="AK223" i="5"/>
  <c r="AK238" i="5"/>
  <c r="AK253" i="5"/>
  <c r="AK328" i="5"/>
  <c r="AK403" i="5"/>
  <c r="AK448" i="5"/>
  <c r="AV58" i="5"/>
  <c r="AV193" i="5"/>
  <c r="AV133" i="5"/>
  <c r="AV343" i="5"/>
  <c r="AS58" i="5"/>
  <c r="AS9" i="5"/>
  <c r="AS253" i="5"/>
  <c r="AO27" i="5"/>
  <c r="AO28" i="5" s="1"/>
  <c r="AR27" i="5"/>
  <c r="AR28" i="5" s="1"/>
  <c r="AP27" i="5"/>
  <c r="AP28" i="5" s="1"/>
  <c r="AQ27" i="5"/>
  <c r="AQ28" i="5" s="1"/>
  <c r="AT28" i="5"/>
  <c r="AT88" i="5"/>
  <c r="AT118" i="5"/>
  <c r="AN193" i="5"/>
  <c r="AN253" i="5"/>
  <c r="AN268" i="5"/>
  <c r="AN403" i="5"/>
  <c r="AN358" i="5"/>
  <c r="AI403" i="5"/>
  <c r="D403" i="5"/>
  <c r="D404" i="5" s="1"/>
  <c r="AM88" i="5"/>
  <c r="AM163" i="5"/>
  <c r="AM208" i="5"/>
  <c r="AM268" i="5"/>
  <c r="AM253" i="5"/>
  <c r="AM373" i="5"/>
  <c r="AM433" i="5"/>
  <c r="AI358" i="5"/>
  <c r="D358" i="5"/>
  <c r="D359" i="5" s="1"/>
  <c r="AI418" i="5"/>
  <c r="D418" i="5"/>
  <c r="D419" i="5" s="1"/>
  <c r="AS178" i="5"/>
  <c r="D43" i="5"/>
  <c r="D44" i="5" s="1"/>
  <c r="AI43" i="5"/>
  <c r="AU9" i="5"/>
  <c r="AU28" i="5"/>
  <c r="AU163" i="5"/>
  <c r="AU223" i="5"/>
  <c r="AU238" i="5"/>
  <c r="AU448" i="5"/>
  <c r="D448" i="5"/>
  <c r="D449" i="5" s="1"/>
  <c r="AI448" i="5"/>
  <c r="AK43" i="5"/>
  <c r="AK118" i="5"/>
  <c r="AK358" i="5"/>
  <c r="AK373" i="5"/>
  <c r="AV403" i="5"/>
  <c r="AS298" i="5"/>
  <c r="AS328" i="5"/>
  <c r="AS433" i="5"/>
  <c r="AL28" i="5"/>
  <c r="AL133" i="5"/>
  <c r="AT133" i="5"/>
  <c r="AT208" i="5"/>
  <c r="AT388" i="5"/>
  <c r="D178" i="5"/>
  <c r="D179" i="5" s="1"/>
  <c r="AI178" i="5"/>
  <c r="AN88" i="5"/>
  <c r="AN223" i="5"/>
  <c r="AN238" i="5"/>
  <c r="AN283" i="5"/>
  <c r="AN328" i="5"/>
  <c r="AN433" i="5"/>
  <c r="AN448" i="5"/>
  <c r="D28" i="5"/>
  <c r="D29" i="5" s="1"/>
  <c r="AI28" i="5"/>
  <c r="AM9" i="5"/>
  <c r="AM73" i="5"/>
  <c r="AM193" i="5"/>
  <c r="AM148" i="5"/>
  <c r="AM223" i="5"/>
  <c r="AM313" i="5"/>
  <c r="AI118" i="5"/>
  <c r="D118" i="5"/>
  <c r="D119" i="5" s="1"/>
  <c r="AM298" i="5"/>
  <c r="AI373" i="5"/>
  <c r="D373" i="5"/>
  <c r="D374" i="5" s="1"/>
  <c r="AU43" i="5"/>
  <c r="AU268" i="5"/>
  <c r="AU328" i="5"/>
  <c r="AU358" i="5"/>
  <c r="AU418" i="5"/>
  <c r="D208" i="5"/>
  <c r="D209" i="5" s="1"/>
  <c r="AI208" i="5"/>
  <c r="AK268" i="5"/>
  <c r="AK388" i="5"/>
  <c r="AV118" i="5"/>
  <c r="AV373" i="5"/>
  <c r="AS28" i="5"/>
  <c r="AS268" i="5"/>
  <c r="AS313" i="5"/>
  <c r="AS358" i="5"/>
  <c r="AS388" i="5"/>
  <c r="AS403" i="5"/>
  <c r="AL103" i="5"/>
  <c r="AL118" i="5"/>
  <c r="AL238" i="5"/>
  <c r="AL343" i="5"/>
  <c r="AI88" i="5"/>
  <c r="D88" i="5"/>
  <c r="D89" i="5" s="1"/>
  <c r="AT9" i="5"/>
  <c r="AT58" i="5"/>
  <c r="AT103" i="5"/>
  <c r="AT283" i="5"/>
  <c r="AT268" i="5"/>
  <c r="AT313" i="5"/>
  <c r="AT433" i="5"/>
  <c r="AT448" i="5"/>
  <c r="AI388" i="5"/>
  <c r="D388" i="5"/>
  <c r="D389" i="5" s="1"/>
  <c r="AN9" i="5"/>
  <c r="AN208" i="5"/>
  <c r="AN313" i="5"/>
  <c r="AN373" i="5"/>
  <c r="AI73" i="5"/>
  <c r="D73" i="5"/>
  <c r="D74" i="5" s="1"/>
  <c r="AM133" i="5"/>
  <c r="AM118" i="5"/>
  <c r="AM238" i="5"/>
  <c r="AM283" i="5"/>
  <c r="AM418" i="5"/>
  <c r="AM448" i="5"/>
  <c r="AQ64" i="5"/>
  <c r="AC79" i="5"/>
  <c r="AU178" i="5"/>
  <c r="AI193" i="5"/>
  <c r="D193" i="5"/>
  <c r="D194" i="5" s="1"/>
  <c r="AU388" i="5"/>
  <c r="AU403" i="5"/>
  <c r="AK58" i="5"/>
  <c r="D103" i="5"/>
  <c r="D104" i="5" s="1"/>
  <c r="AI103" i="5"/>
  <c r="AV148" i="5"/>
  <c r="AS133" i="5"/>
  <c r="AL148" i="5"/>
  <c r="AL253" i="5"/>
  <c r="AL403" i="5"/>
  <c r="AL448" i="5"/>
  <c r="Z94" i="5"/>
  <c r="AN79" i="5"/>
  <c r="AT328" i="5"/>
  <c r="AT403" i="5"/>
  <c r="AN103" i="5"/>
  <c r="AN148" i="5"/>
  <c r="AN178" i="5"/>
  <c r="AN418" i="5"/>
  <c r="AM43" i="5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AS79" i="3" l="1"/>
  <c r="AK79" i="3"/>
  <c r="AN64" i="3"/>
  <c r="AP94" i="3"/>
  <c r="AQ79" i="3"/>
  <c r="AO79" i="3"/>
  <c r="AM64" i="3"/>
  <c r="AR79" i="3"/>
  <c r="AL79" i="3"/>
  <c r="Z109" i="5"/>
  <c r="AN94" i="5"/>
  <c r="AK79" i="5"/>
  <c r="W94" i="5"/>
  <c r="AS79" i="5"/>
  <c r="AE94" i="5"/>
  <c r="AQ79" i="5"/>
  <c r="AC94" i="5"/>
  <c r="AB94" i="5"/>
  <c r="AP79" i="5"/>
  <c r="Y94" i="5"/>
  <c r="AM79" i="5"/>
  <c r="AR10" i="5"/>
  <c r="F11" i="5"/>
  <c r="AO10" i="5"/>
  <c r="AQ10" i="5"/>
  <c r="AP10" i="5"/>
  <c r="AN10" i="5"/>
  <c r="AT10" i="5"/>
  <c r="AM10" i="5"/>
  <c r="AU10" i="5"/>
  <c r="AS10" i="5"/>
  <c r="AL10" i="5"/>
  <c r="AK10" i="5"/>
  <c r="AV10" i="5"/>
  <c r="AO94" i="5"/>
  <c r="AA109" i="5"/>
  <c r="X94" i="5"/>
  <c r="AL79" i="5"/>
  <c r="AD124" i="5"/>
  <c r="AR109" i="5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B1" i="4"/>
  <c r="BN1" i="4" s="1"/>
  <c r="BC52" i="4"/>
  <c r="BO52" i="4"/>
  <c r="C31" i="1"/>
  <c r="C59" i="1" s="1"/>
  <c r="C30" i="1"/>
  <c r="C58" i="1" s="1"/>
  <c r="C29" i="1"/>
  <c r="C57" i="1" s="1"/>
  <c r="C28" i="1"/>
  <c r="C56" i="1" s="1"/>
  <c r="C27" i="1"/>
  <c r="C55" i="1" s="1"/>
  <c r="C26" i="1"/>
  <c r="C54" i="1" s="1"/>
  <c r="C25" i="1"/>
  <c r="C53" i="1" s="1"/>
  <c r="C24" i="1"/>
  <c r="C52" i="1" s="1"/>
  <c r="C23" i="1"/>
  <c r="C51" i="1" s="1"/>
  <c r="C22" i="1"/>
  <c r="C50" i="1" s="1"/>
  <c r="C21" i="1"/>
  <c r="C49" i="1" s="1"/>
  <c r="C20" i="1"/>
  <c r="C48" i="1" s="1"/>
  <c r="C19" i="1"/>
  <c r="C47" i="1" s="1"/>
  <c r="C18" i="1"/>
  <c r="C46" i="1" s="1"/>
  <c r="C17" i="1"/>
  <c r="C45" i="1" s="1"/>
  <c r="C16" i="1"/>
  <c r="C44" i="1" s="1"/>
  <c r="C15" i="1"/>
  <c r="C43" i="1" s="1"/>
  <c r="C14" i="1"/>
  <c r="C42" i="1" s="1"/>
  <c r="C13" i="1"/>
  <c r="C41" i="1" s="1"/>
  <c r="C12" i="1"/>
  <c r="C40" i="1" s="1"/>
  <c r="C11" i="1"/>
  <c r="C39" i="1" s="1"/>
  <c r="C10" i="1"/>
  <c r="C38" i="1" s="1"/>
  <c r="C9" i="1"/>
  <c r="C37" i="1" s="1"/>
  <c r="C8" i="1"/>
  <c r="C36" i="1" s="1"/>
  <c r="AP109" i="3" l="1"/>
  <c r="AR94" i="3"/>
  <c r="AK94" i="3"/>
  <c r="AN79" i="3"/>
  <c r="AO94" i="3"/>
  <c r="AM79" i="3"/>
  <c r="AL94" i="3"/>
  <c r="AQ94" i="3"/>
  <c r="AS94" i="3"/>
  <c r="AA124" i="5"/>
  <c r="AO109" i="5"/>
  <c r="AE109" i="5"/>
  <c r="AS94" i="5"/>
  <c r="Y109" i="5"/>
  <c r="AM94" i="5"/>
  <c r="W109" i="5"/>
  <c r="AK94" i="5"/>
  <c r="AC109" i="5"/>
  <c r="AQ94" i="5"/>
  <c r="X109" i="5"/>
  <c r="AL94" i="5"/>
  <c r="AD139" i="5"/>
  <c r="AR124" i="5"/>
  <c r="AR11" i="5"/>
  <c r="F12" i="5"/>
  <c r="AO11" i="5"/>
  <c r="AQ11" i="5"/>
  <c r="AP11" i="5"/>
  <c r="AM11" i="5"/>
  <c r="AU11" i="5"/>
  <c r="AL11" i="5"/>
  <c r="AN11" i="5"/>
  <c r="AT11" i="5"/>
  <c r="AS11" i="5"/>
  <c r="AV11" i="5"/>
  <c r="AK11" i="5"/>
  <c r="AB109" i="5"/>
  <c r="AP94" i="5"/>
  <c r="Z124" i="5"/>
  <c r="AN109" i="5"/>
  <c r="BD52" i="4"/>
  <c r="AM52" i="4"/>
  <c r="AN52" i="4"/>
  <c r="BE52" i="4"/>
  <c r="AX52" i="4"/>
  <c r="BF52" i="4"/>
  <c r="AL52" i="4"/>
  <c r="AP52" i="4"/>
  <c r="BH52" i="4"/>
  <c r="AI52" i="4"/>
  <c r="BI52" i="4"/>
  <c r="BM52" i="4" s="1"/>
  <c r="AJ52" i="4"/>
  <c r="AR52" i="4"/>
  <c r="BB52" i="4"/>
  <c r="AO52" i="4"/>
  <c r="AY52" i="4"/>
  <c r="BG52" i="4"/>
  <c r="AH52" i="4"/>
  <c r="AZ52" i="4"/>
  <c r="AQ52" i="4"/>
  <c r="BA52" i="4"/>
  <c r="AK52" i="4"/>
  <c r="AS52" i="4"/>
  <c r="AW52" i="4" s="1"/>
  <c r="AV52" i="4" l="1"/>
  <c r="BL52" i="4"/>
  <c r="AQ109" i="3"/>
  <c r="AN94" i="3"/>
  <c r="AO109" i="3"/>
  <c r="AL109" i="3"/>
  <c r="AK109" i="3"/>
  <c r="AS109" i="3"/>
  <c r="AM94" i="3"/>
  <c r="AR109" i="3"/>
  <c r="AP124" i="3"/>
  <c r="AC124" i="5"/>
  <c r="AQ109" i="5"/>
  <c r="AA139" i="5"/>
  <c r="AO124" i="5"/>
  <c r="X124" i="5"/>
  <c r="AL109" i="5"/>
  <c r="AR12" i="5"/>
  <c r="AR13" i="5" s="1"/>
  <c r="AP12" i="5"/>
  <c r="AP13" i="5" s="1"/>
  <c r="AQ12" i="5"/>
  <c r="AQ13" i="5" s="1"/>
  <c r="AO12" i="5"/>
  <c r="AO13" i="5" s="1"/>
  <c r="AL12" i="5"/>
  <c r="AL13" i="5" s="1"/>
  <c r="AM12" i="5"/>
  <c r="AM13" i="5" s="1"/>
  <c r="AS12" i="5"/>
  <c r="AS13" i="5" s="1"/>
  <c r="AV12" i="5"/>
  <c r="AV13" i="5" s="1"/>
  <c r="AK12" i="5"/>
  <c r="AK13" i="5" s="1"/>
  <c r="AU12" i="5"/>
  <c r="AU13" i="5" s="1"/>
  <c r="AN12" i="5"/>
  <c r="AN13" i="5" s="1"/>
  <c r="AT12" i="5"/>
  <c r="AT13" i="5" s="1"/>
  <c r="AS109" i="5"/>
  <c r="AE124" i="5"/>
  <c r="Z139" i="5"/>
  <c r="AN124" i="5"/>
  <c r="AK109" i="5"/>
  <c r="W124" i="5"/>
  <c r="AB124" i="5"/>
  <c r="AP109" i="5"/>
  <c r="AD154" i="5"/>
  <c r="AR139" i="5"/>
  <c r="Y124" i="5"/>
  <c r="AM109" i="5"/>
  <c r="AU52" i="4"/>
  <c r="BJ52" i="4"/>
  <c r="BK52" i="4"/>
  <c r="AT52" i="4"/>
  <c r="AP139" i="3" l="1"/>
  <c r="AQ124" i="3"/>
  <c r="AL124" i="3"/>
  <c r="AN109" i="3"/>
  <c r="AK124" i="3"/>
  <c r="AR124" i="3"/>
  <c r="AM109" i="3"/>
  <c r="AO124" i="3"/>
  <c r="AS124" i="3"/>
  <c r="AE139" i="5"/>
  <c r="AS124" i="5"/>
  <c r="AO139" i="5"/>
  <c r="AA154" i="5"/>
  <c r="AB139" i="5"/>
  <c r="AP124" i="5"/>
  <c r="AD169" i="5"/>
  <c r="AR154" i="5"/>
  <c r="W139" i="5"/>
  <c r="AK124" i="5"/>
  <c r="Y139" i="5"/>
  <c r="AM124" i="5"/>
  <c r="AC139" i="5"/>
  <c r="AQ124" i="5"/>
  <c r="Z154" i="5"/>
  <c r="AN139" i="5"/>
  <c r="X139" i="5"/>
  <c r="AL124" i="5"/>
  <c r="BP52" i="4"/>
  <c r="AK139" i="3" l="1"/>
  <c r="AP154" i="3"/>
  <c r="AM124" i="3"/>
  <c r="AL139" i="3"/>
  <c r="AS139" i="3"/>
  <c r="AO139" i="3"/>
  <c r="AN124" i="3"/>
  <c r="AR139" i="3"/>
  <c r="AQ139" i="3"/>
  <c r="Y154" i="5"/>
  <c r="AM139" i="5"/>
  <c r="X154" i="5"/>
  <c r="AL139" i="5"/>
  <c r="AR169" i="5"/>
  <c r="AD184" i="5"/>
  <c r="AP139" i="5"/>
  <c r="AB154" i="5"/>
  <c r="AK139" i="5"/>
  <c r="W154" i="5"/>
  <c r="AS139" i="5"/>
  <c r="AE154" i="5"/>
  <c r="Z169" i="5"/>
  <c r="AN154" i="5"/>
  <c r="AQ139" i="5"/>
  <c r="AC154" i="5"/>
  <c r="AO154" i="5"/>
  <c r="AA169" i="5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BS3" i="4" s="1"/>
  <c r="AR154" i="3" l="1"/>
  <c r="AL154" i="3"/>
  <c r="AN139" i="3"/>
  <c r="AM139" i="3"/>
  <c r="AO154" i="3"/>
  <c r="AP169" i="3"/>
  <c r="AQ154" i="3"/>
  <c r="AS154" i="3"/>
  <c r="AK154" i="3"/>
  <c r="AK154" i="5"/>
  <c r="W169" i="5"/>
  <c r="Y169" i="5"/>
  <c r="AM154" i="5"/>
  <c r="AC169" i="5"/>
  <c r="AQ154" i="5"/>
  <c r="AB169" i="5"/>
  <c r="AP154" i="5"/>
  <c r="AA184" i="5"/>
  <c r="AO169" i="5"/>
  <c r="AD199" i="5"/>
  <c r="AR184" i="5"/>
  <c r="Z184" i="5"/>
  <c r="AN169" i="5"/>
  <c r="AE169" i="5"/>
  <c r="AS154" i="5"/>
  <c r="X169" i="5"/>
  <c r="AL154" i="5"/>
  <c r="BO29" i="4"/>
  <c r="W29" i="4"/>
  <c r="AD29" i="4"/>
  <c r="U29" i="4"/>
  <c r="AB29" i="4"/>
  <c r="T29" i="4"/>
  <c r="S29" i="4"/>
  <c r="AA29" i="4"/>
  <c r="Z29" i="4"/>
  <c r="C29" i="4"/>
  <c r="AC29" i="4"/>
  <c r="Y29" i="4"/>
  <c r="X29" i="4"/>
  <c r="V29" i="4"/>
  <c r="BO37" i="4"/>
  <c r="X37" i="4"/>
  <c r="W37" i="4"/>
  <c r="AC37" i="4"/>
  <c r="U37" i="4"/>
  <c r="AB37" i="4"/>
  <c r="T37" i="4"/>
  <c r="S37" i="4"/>
  <c r="AD37" i="4"/>
  <c r="AA37" i="4"/>
  <c r="C37" i="4"/>
  <c r="Z37" i="4"/>
  <c r="V37" i="4"/>
  <c r="Y37" i="4"/>
  <c r="BO45" i="4"/>
  <c r="X45" i="4"/>
  <c r="W45" i="4"/>
  <c r="AC45" i="4"/>
  <c r="U45" i="4"/>
  <c r="AB45" i="4"/>
  <c r="T45" i="4"/>
  <c r="S45" i="4"/>
  <c r="V45" i="4"/>
  <c r="AA45" i="4"/>
  <c r="Z45" i="4"/>
  <c r="C45" i="4"/>
  <c r="AD45" i="4"/>
  <c r="Y45" i="4"/>
  <c r="BO30" i="4"/>
  <c r="U30" i="4"/>
  <c r="AB30" i="4"/>
  <c r="Z30" i="4"/>
  <c r="Y30" i="4"/>
  <c r="X30" i="4"/>
  <c r="C30" i="4"/>
  <c r="W30" i="4"/>
  <c r="AA30" i="4"/>
  <c r="AD30" i="4"/>
  <c r="V30" i="4"/>
  <c r="AC30" i="4"/>
  <c r="T30" i="4"/>
  <c r="S30" i="4"/>
  <c r="AC38" i="4"/>
  <c r="U38" i="4"/>
  <c r="AB38" i="4"/>
  <c r="T38" i="4"/>
  <c r="Y38" i="4"/>
  <c r="C38" i="4"/>
  <c r="X38" i="4"/>
  <c r="W38" i="4"/>
  <c r="Z38" i="4"/>
  <c r="AD38" i="4"/>
  <c r="V38" i="4"/>
  <c r="AA38" i="4"/>
  <c r="S38" i="4"/>
  <c r="BO46" i="4"/>
  <c r="AC46" i="4"/>
  <c r="U46" i="4"/>
  <c r="AB46" i="4"/>
  <c r="T46" i="4"/>
  <c r="Z46" i="4"/>
  <c r="Y46" i="4"/>
  <c r="X46" i="4"/>
  <c r="C46" i="4"/>
  <c r="W46" i="4"/>
  <c r="AD46" i="4"/>
  <c r="V46" i="4"/>
  <c r="AA46" i="4"/>
  <c r="S46" i="4"/>
  <c r="BO31" i="4"/>
  <c r="AO31" i="4"/>
  <c r="Z31" i="4"/>
  <c r="Y31" i="4"/>
  <c r="W31" i="4"/>
  <c r="X31" i="4"/>
  <c r="AD31" i="4"/>
  <c r="V31" i="4"/>
  <c r="C31" i="4"/>
  <c r="U31" i="4"/>
  <c r="AC31" i="4"/>
  <c r="AB31" i="4"/>
  <c r="T31" i="4"/>
  <c r="AA31" i="4"/>
  <c r="S31" i="4"/>
  <c r="BO39" i="4"/>
  <c r="Z39" i="4"/>
  <c r="S39" i="4"/>
  <c r="W39" i="4"/>
  <c r="X39" i="4"/>
  <c r="AD39" i="4"/>
  <c r="V39" i="4"/>
  <c r="C39" i="4"/>
  <c r="T39" i="4"/>
  <c r="AC39" i="4"/>
  <c r="U39" i="4"/>
  <c r="AB39" i="4"/>
  <c r="AA39" i="4"/>
  <c r="Y39" i="4"/>
  <c r="BO47" i="4"/>
  <c r="Z47" i="4"/>
  <c r="Y47" i="4"/>
  <c r="X47" i="4"/>
  <c r="W47" i="4"/>
  <c r="AD47" i="4"/>
  <c r="V47" i="4"/>
  <c r="C47" i="4"/>
  <c r="AC47" i="4"/>
  <c r="U47" i="4"/>
  <c r="S47" i="4"/>
  <c r="AB47" i="4"/>
  <c r="T47" i="4"/>
  <c r="AA47" i="4"/>
  <c r="BO32" i="4"/>
  <c r="AO32" i="4"/>
  <c r="AD32" i="4"/>
  <c r="AB32" i="4"/>
  <c r="AA32" i="4"/>
  <c r="Z32" i="4"/>
  <c r="Y32" i="4"/>
  <c r="T32" i="4"/>
  <c r="U32" i="4"/>
  <c r="X32" i="4"/>
  <c r="W32" i="4"/>
  <c r="V32" i="4"/>
  <c r="S32" i="4"/>
  <c r="AC32" i="4"/>
  <c r="C32" i="4"/>
  <c r="BO40" i="4"/>
  <c r="W40" i="4"/>
  <c r="S40" i="4"/>
  <c r="AC40" i="4"/>
  <c r="AD40" i="4"/>
  <c r="V40" i="4"/>
  <c r="AA40" i="4"/>
  <c r="Z40" i="4"/>
  <c r="U40" i="4"/>
  <c r="T40" i="4"/>
  <c r="Y40" i="4"/>
  <c r="X40" i="4"/>
  <c r="AB40" i="4"/>
  <c r="C40" i="4"/>
  <c r="BO48" i="4"/>
  <c r="W48" i="4"/>
  <c r="AD48" i="4"/>
  <c r="V48" i="4"/>
  <c r="S48" i="4"/>
  <c r="AC48" i="4"/>
  <c r="AB48" i="4"/>
  <c r="T48" i="4"/>
  <c r="AA48" i="4"/>
  <c r="Z48" i="4"/>
  <c r="U48" i="4"/>
  <c r="Y48" i="4"/>
  <c r="X48" i="4"/>
  <c r="C48" i="4"/>
  <c r="BO33" i="4"/>
  <c r="AS33" i="4"/>
  <c r="AW33" i="4" s="1"/>
  <c r="T33" i="4"/>
  <c r="AA33" i="4"/>
  <c r="C33" i="4"/>
  <c r="Z33" i="4"/>
  <c r="X33" i="4"/>
  <c r="W33" i="4"/>
  <c r="AD33" i="4"/>
  <c r="V33" i="4"/>
  <c r="Y33" i="4"/>
  <c r="AC33" i="4"/>
  <c r="U33" i="4"/>
  <c r="AB33" i="4"/>
  <c r="S33" i="4"/>
  <c r="BO41" i="4"/>
  <c r="AB41" i="4"/>
  <c r="T41" i="4"/>
  <c r="S41" i="4"/>
  <c r="AA41" i="4"/>
  <c r="Z41" i="4"/>
  <c r="Y41" i="4"/>
  <c r="X41" i="4"/>
  <c r="W41" i="4"/>
  <c r="V41" i="4"/>
  <c r="AD41" i="4"/>
  <c r="C41" i="4"/>
  <c r="AC41" i="4"/>
  <c r="U41" i="4"/>
  <c r="BO49" i="4"/>
  <c r="AB49" i="4"/>
  <c r="T49" i="4"/>
  <c r="Z49" i="4"/>
  <c r="AA49" i="4"/>
  <c r="Y49" i="4"/>
  <c r="X49" i="4"/>
  <c r="C49" i="4"/>
  <c r="W49" i="4"/>
  <c r="AD49" i="4"/>
  <c r="V49" i="4"/>
  <c r="AC49" i="4"/>
  <c r="U49" i="4"/>
  <c r="S49" i="4"/>
  <c r="BO26" i="4"/>
  <c r="AJ26" i="4"/>
  <c r="Y26" i="4"/>
  <c r="C26" i="4"/>
  <c r="AD26" i="4"/>
  <c r="W26" i="4"/>
  <c r="AC26" i="4"/>
  <c r="U26" i="4"/>
  <c r="T26" i="4"/>
  <c r="AB26" i="4"/>
  <c r="AA26" i="4"/>
  <c r="Z26" i="4"/>
  <c r="S26" i="4"/>
  <c r="X26" i="4"/>
  <c r="V26" i="4"/>
  <c r="BO34" i="4"/>
  <c r="AM34" i="4"/>
  <c r="Y34" i="4"/>
  <c r="AC34" i="4"/>
  <c r="U34" i="4"/>
  <c r="AB34" i="4"/>
  <c r="AA34" i="4"/>
  <c r="W34" i="4"/>
  <c r="T34" i="4"/>
  <c r="V34" i="4"/>
  <c r="Z34" i="4"/>
  <c r="S34" i="4"/>
  <c r="X34" i="4"/>
  <c r="C34" i="4"/>
  <c r="AD34" i="4"/>
  <c r="BO42" i="4"/>
  <c r="Y42" i="4"/>
  <c r="C42" i="4"/>
  <c r="X42" i="4"/>
  <c r="AD42" i="4"/>
  <c r="AC42" i="4"/>
  <c r="U42" i="4"/>
  <c r="AA42" i="4"/>
  <c r="V42" i="4"/>
  <c r="AB42" i="4"/>
  <c r="T42" i="4"/>
  <c r="W42" i="4"/>
  <c r="Z42" i="4"/>
  <c r="S42" i="4"/>
  <c r="BO50" i="4"/>
  <c r="Y50" i="4"/>
  <c r="X50" i="4"/>
  <c r="C50" i="4"/>
  <c r="W50" i="4"/>
  <c r="AD50" i="4"/>
  <c r="V50" i="4"/>
  <c r="AC50" i="4"/>
  <c r="U50" i="4"/>
  <c r="AB50" i="4"/>
  <c r="T50" i="4"/>
  <c r="AA50" i="4"/>
  <c r="Z50" i="4"/>
  <c r="S50" i="4"/>
  <c r="S3" i="4"/>
  <c r="AP27" i="4"/>
  <c r="AD27" i="4"/>
  <c r="U27" i="4"/>
  <c r="T27" i="4"/>
  <c r="Z27" i="4"/>
  <c r="Y27" i="4"/>
  <c r="X27" i="4"/>
  <c r="S27" i="4"/>
  <c r="AB27" i="4"/>
  <c r="AA27" i="4"/>
  <c r="W27" i="4"/>
  <c r="V27" i="4"/>
  <c r="C27" i="4"/>
  <c r="AC27" i="4"/>
  <c r="BO35" i="4"/>
  <c r="AM35" i="4"/>
  <c r="AD35" i="4"/>
  <c r="V35" i="4"/>
  <c r="U35" i="4"/>
  <c r="T35" i="4"/>
  <c r="AA35" i="4"/>
  <c r="AC35" i="4"/>
  <c r="Z35" i="4"/>
  <c r="Y35" i="4"/>
  <c r="S35" i="4"/>
  <c r="AB35" i="4"/>
  <c r="X35" i="4"/>
  <c r="W35" i="4"/>
  <c r="C35" i="4"/>
  <c r="BO43" i="4"/>
  <c r="AD43" i="4"/>
  <c r="V43" i="4"/>
  <c r="C43" i="4"/>
  <c r="AC43" i="4"/>
  <c r="AA43" i="4"/>
  <c r="Z43" i="4"/>
  <c r="AB43" i="4"/>
  <c r="Y43" i="4"/>
  <c r="X43" i="4"/>
  <c r="S43" i="4"/>
  <c r="W43" i="4"/>
  <c r="U43" i="4"/>
  <c r="T43" i="4"/>
  <c r="AD51" i="4"/>
  <c r="V51" i="4"/>
  <c r="AC51" i="4"/>
  <c r="U51" i="4"/>
  <c r="AB51" i="4"/>
  <c r="T51" i="4"/>
  <c r="AA51" i="4"/>
  <c r="Z51" i="4"/>
  <c r="S51" i="4"/>
  <c r="Y51" i="4"/>
  <c r="X51" i="4"/>
  <c r="W51" i="4"/>
  <c r="C51" i="4"/>
  <c r="BO28" i="4"/>
  <c r="Z28" i="4"/>
  <c r="W28" i="4"/>
  <c r="AD28" i="4"/>
  <c r="S28" i="4"/>
  <c r="Y28" i="4"/>
  <c r="V28" i="4"/>
  <c r="AC28" i="4"/>
  <c r="U28" i="4"/>
  <c r="AB28" i="4"/>
  <c r="T28" i="4"/>
  <c r="C28" i="4"/>
  <c r="AA28" i="4"/>
  <c r="X28" i="4"/>
  <c r="BO36" i="4"/>
  <c r="AA36" i="4"/>
  <c r="Y36" i="4"/>
  <c r="X36" i="4"/>
  <c r="W36" i="4"/>
  <c r="AC36" i="4"/>
  <c r="AD36" i="4"/>
  <c r="V36" i="4"/>
  <c r="S36" i="4"/>
  <c r="U36" i="4"/>
  <c r="AB36" i="4"/>
  <c r="T36" i="4"/>
  <c r="C36" i="4"/>
  <c r="Z36" i="4"/>
  <c r="BO44" i="4"/>
  <c r="AQ44" i="4"/>
  <c r="AA44" i="4"/>
  <c r="Z44" i="4"/>
  <c r="Y44" i="4"/>
  <c r="X44" i="4"/>
  <c r="W44" i="4"/>
  <c r="S44" i="4"/>
  <c r="AD44" i="4"/>
  <c r="V44" i="4"/>
  <c r="AC44" i="4"/>
  <c r="U44" i="4"/>
  <c r="AB44" i="4"/>
  <c r="T44" i="4"/>
  <c r="C44" i="4"/>
  <c r="BO18" i="4"/>
  <c r="Z18" i="4"/>
  <c r="Y18" i="4"/>
  <c r="X18" i="4"/>
  <c r="S18" i="4"/>
  <c r="W18" i="4"/>
  <c r="AC18" i="4"/>
  <c r="U18" i="4"/>
  <c r="AB18" i="4"/>
  <c r="T18" i="4"/>
  <c r="C18" i="4"/>
  <c r="AD18" i="4"/>
  <c r="AA18" i="4"/>
  <c r="V18" i="4"/>
  <c r="Y3" i="4"/>
  <c r="X3" i="4"/>
  <c r="W3" i="4"/>
  <c r="AD3" i="4"/>
  <c r="V3" i="4"/>
  <c r="AB3" i="4"/>
  <c r="T3" i="4"/>
  <c r="AA3" i="4"/>
  <c r="AC3" i="4"/>
  <c r="Z3" i="4"/>
  <c r="U3" i="4"/>
  <c r="C3" i="4"/>
  <c r="BO11" i="4"/>
  <c r="Y11" i="4"/>
  <c r="X11" i="4"/>
  <c r="W11" i="4"/>
  <c r="AD11" i="4"/>
  <c r="V11" i="4"/>
  <c r="AB11" i="4"/>
  <c r="T11" i="4"/>
  <c r="AA11" i="4"/>
  <c r="S11" i="4"/>
  <c r="AC11" i="4"/>
  <c r="C11" i="4"/>
  <c r="Z11" i="4"/>
  <c r="U11" i="4"/>
  <c r="C19" i="4"/>
  <c r="AC19" i="4"/>
  <c r="AB19" i="4"/>
  <c r="AD19" i="4"/>
  <c r="T19" i="4"/>
  <c r="X19" i="4"/>
  <c r="Y19" i="4"/>
  <c r="Z19" i="4"/>
  <c r="V19" i="4"/>
  <c r="U19" i="4"/>
  <c r="W19" i="4"/>
  <c r="AA19" i="4"/>
  <c r="S19" i="4"/>
  <c r="BO4" i="4"/>
  <c r="AD4" i="4"/>
  <c r="V4" i="4"/>
  <c r="AC4" i="4"/>
  <c r="U4" i="4"/>
  <c r="AB4" i="4"/>
  <c r="T4" i="4"/>
  <c r="AA4" i="4"/>
  <c r="Y4" i="4"/>
  <c r="X4" i="4"/>
  <c r="W4" i="4"/>
  <c r="C4" i="4"/>
  <c r="S4" i="4"/>
  <c r="Z4" i="4"/>
  <c r="AD12" i="4"/>
  <c r="V12" i="4"/>
  <c r="AC12" i="4"/>
  <c r="U12" i="4"/>
  <c r="AB12" i="4"/>
  <c r="T12" i="4"/>
  <c r="AA12" i="4"/>
  <c r="Y12" i="4"/>
  <c r="X12" i="4"/>
  <c r="C12" i="4"/>
  <c r="Z12" i="4"/>
  <c r="S12" i="4"/>
  <c r="W12" i="4"/>
  <c r="BO20" i="4"/>
  <c r="W20" i="4"/>
  <c r="AD20" i="4"/>
  <c r="V20" i="4"/>
  <c r="S20" i="4"/>
  <c r="AC20" i="4"/>
  <c r="U20" i="4"/>
  <c r="AB20" i="4"/>
  <c r="T20" i="4"/>
  <c r="Z20" i="4"/>
  <c r="Y20" i="4"/>
  <c r="AA20" i="4"/>
  <c r="C20" i="4"/>
  <c r="X20" i="4"/>
  <c r="BO5" i="4"/>
  <c r="AA5" i="4"/>
  <c r="Z5" i="4"/>
  <c r="Y5" i="4"/>
  <c r="X5" i="4"/>
  <c r="AD5" i="4"/>
  <c r="V5" i="4"/>
  <c r="AC5" i="4"/>
  <c r="U5" i="4"/>
  <c r="S5" i="4"/>
  <c r="C5" i="4"/>
  <c r="AB5" i="4"/>
  <c r="W5" i="4"/>
  <c r="T5" i="4"/>
  <c r="BO13" i="4"/>
  <c r="AA13" i="4"/>
  <c r="Z13" i="4"/>
  <c r="Y13" i="4"/>
  <c r="X13" i="4"/>
  <c r="AD13" i="4"/>
  <c r="V13" i="4"/>
  <c r="AC13" i="4"/>
  <c r="U13" i="4"/>
  <c r="T13" i="4"/>
  <c r="S13" i="4"/>
  <c r="C13" i="4"/>
  <c r="W13" i="4"/>
  <c r="AB13" i="4"/>
  <c r="BO21" i="4"/>
  <c r="C21" i="4"/>
  <c r="V21" i="4"/>
  <c r="U21" i="4"/>
  <c r="T21" i="4"/>
  <c r="AA21" i="4"/>
  <c r="S21" i="4"/>
  <c r="AC21" i="4"/>
  <c r="Z21" i="4"/>
  <c r="AB21" i="4"/>
  <c r="AD21" i="4"/>
  <c r="W21" i="4"/>
  <c r="X21" i="4"/>
  <c r="Y21" i="4"/>
  <c r="BO10" i="4"/>
  <c r="AB10" i="4"/>
  <c r="T10" i="4"/>
  <c r="AA10" i="4"/>
  <c r="S10" i="4"/>
  <c r="Z10" i="4"/>
  <c r="Y10" i="4"/>
  <c r="W10" i="4"/>
  <c r="AD10" i="4"/>
  <c r="V10" i="4"/>
  <c r="U10" i="4"/>
  <c r="C10" i="4"/>
  <c r="X10" i="4"/>
  <c r="AC10" i="4"/>
  <c r="BO6" i="4"/>
  <c r="X6" i="4"/>
  <c r="W6" i="4"/>
  <c r="AD6" i="4"/>
  <c r="V6" i="4"/>
  <c r="AC6" i="4"/>
  <c r="U6" i="4"/>
  <c r="AA6" i="4"/>
  <c r="S6" i="4"/>
  <c r="Z6" i="4"/>
  <c r="C6" i="4"/>
  <c r="AB6" i="4"/>
  <c r="Y6" i="4"/>
  <c r="T6" i="4"/>
  <c r="BO14" i="4"/>
  <c r="X14" i="4"/>
  <c r="W14" i="4"/>
  <c r="AD14" i="4"/>
  <c r="V14" i="4"/>
  <c r="AC14" i="4"/>
  <c r="U14" i="4"/>
  <c r="AA14" i="4"/>
  <c r="S14" i="4"/>
  <c r="Z14" i="4"/>
  <c r="C14" i="4"/>
  <c r="AB14" i="4"/>
  <c r="Y14" i="4"/>
  <c r="T14" i="4"/>
  <c r="BO22" i="4"/>
  <c r="AB22" i="4"/>
  <c r="T22" i="4"/>
  <c r="AA22" i="4"/>
  <c r="Z22" i="4"/>
  <c r="Y22" i="4"/>
  <c r="W22" i="4"/>
  <c r="AD22" i="4"/>
  <c r="V22" i="4"/>
  <c r="U22" i="4"/>
  <c r="C22" i="4"/>
  <c r="X22" i="4"/>
  <c r="AC22" i="4"/>
  <c r="S22" i="4"/>
  <c r="AC7" i="4"/>
  <c r="U7" i="4"/>
  <c r="AB7" i="4"/>
  <c r="T7" i="4"/>
  <c r="AA7" i="4"/>
  <c r="Z7" i="4"/>
  <c r="X7" i="4"/>
  <c r="W7" i="4"/>
  <c r="V7" i="4"/>
  <c r="C7" i="4"/>
  <c r="S7" i="4"/>
  <c r="Y7" i="4"/>
  <c r="AD7" i="4"/>
  <c r="BO15" i="4"/>
  <c r="AC15" i="4"/>
  <c r="U15" i="4"/>
  <c r="AB15" i="4"/>
  <c r="T15" i="4"/>
  <c r="AA15" i="4"/>
  <c r="Z15" i="4"/>
  <c r="X15" i="4"/>
  <c r="W15" i="4"/>
  <c r="AD15" i="4"/>
  <c r="Y15" i="4"/>
  <c r="V15" i="4"/>
  <c r="S15" i="4"/>
  <c r="C15" i="4"/>
  <c r="BO23" i="4"/>
  <c r="C23" i="4"/>
  <c r="BO8" i="4"/>
  <c r="Z8" i="4"/>
  <c r="Y8" i="4"/>
  <c r="X8" i="4"/>
  <c r="W8" i="4"/>
  <c r="S8" i="4"/>
  <c r="AC8" i="4"/>
  <c r="U8" i="4"/>
  <c r="AB8" i="4"/>
  <c r="T8" i="4"/>
  <c r="AD8" i="4"/>
  <c r="AA8" i="4"/>
  <c r="V8" i="4"/>
  <c r="C8" i="4"/>
  <c r="BO16" i="4"/>
  <c r="Z16" i="4"/>
  <c r="Y16" i="4"/>
  <c r="X16" i="4"/>
  <c r="W16" i="4"/>
  <c r="S16" i="4"/>
  <c r="U16" i="4"/>
  <c r="T16" i="4"/>
  <c r="V16" i="4"/>
  <c r="AA16" i="4"/>
  <c r="C16" i="4"/>
  <c r="AB16" i="4"/>
  <c r="AC16" i="4"/>
  <c r="AD16" i="4"/>
  <c r="BO24" i="4"/>
  <c r="C24" i="4"/>
  <c r="T24" i="4"/>
  <c r="V24" i="4"/>
  <c r="AD24" i="4"/>
  <c r="Z24" i="4"/>
  <c r="Y24" i="4"/>
  <c r="W24" i="4"/>
  <c r="X24" i="4"/>
  <c r="U24" i="4"/>
  <c r="S24" i="4"/>
  <c r="AA24" i="4"/>
  <c r="AB24" i="4"/>
  <c r="AC24" i="4"/>
  <c r="W9" i="4"/>
  <c r="AD9" i="4"/>
  <c r="V9" i="4"/>
  <c r="AC9" i="4"/>
  <c r="U9" i="4"/>
  <c r="S9" i="4"/>
  <c r="AB9" i="4"/>
  <c r="T9" i="4"/>
  <c r="Z9" i="4"/>
  <c r="Y9" i="4"/>
  <c r="AA9" i="4"/>
  <c r="X9" i="4"/>
  <c r="C9" i="4"/>
  <c r="BO17" i="4"/>
  <c r="C17" i="4"/>
  <c r="V17" i="4"/>
  <c r="Y17" i="4"/>
  <c r="W17" i="4"/>
  <c r="X17" i="4"/>
  <c r="U17" i="4"/>
  <c r="Z17" i="4"/>
  <c r="AA17" i="4"/>
  <c r="T17" i="4"/>
  <c r="S17" i="4"/>
  <c r="AC17" i="4"/>
  <c r="AB17" i="4"/>
  <c r="AD17" i="4"/>
  <c r="BO25" i="4"/>
  <c r="C25" i="4"/>
  <c r="BO9" i="4"/>
  <c r="BO3" i="4"/>
  <c r="BO19" i="4"/>
  <c r="BO27" i="4"/>
  <c r="BO51" i="4"/>
  <c r="BO12" i="4"/>
  <c r="BO38" i="4"/>
  <c r="BO7" i="4"/>
  <c r="AL13" i="4"/>
  <c r="AP9" i="4"/>
  <c r="AQ6" i="4"/>
  <c r="AS6" i="4"/>
  <c r="AW6" i="4" s="1"/>
  <c r="AP6" i="4"/>
  <c r="AK6" i="4"/>
  <c r="AR10" i="4"/>
  <c r="AJ10" i="4"/>
  <c r="AI10" i="4"/>
  <c r="AL10" i="4"/>
  <c r="AS10" i="4"/>
  <c r="AW10" i="4" s="1"/>
  <c r="AP10" i="4"/>
  <c r="AH10" i="4"/>
  <c r="AM10" i="4"/>
  <c r="AL9" i="4"/>
  <c r="AS9" i="4"/>
  <c r="AW9" i="4" s="1"/>
  <c r="AQ9" i="4"/>
  <c r="AI9" i="4"/>
  <c r="AO9" i="4"/>
  <c r="AH9" i="4"/>
  <c r="AO11" i="4"/>
  <c r="AS13" i="4"/>
  <c r="AW13" i="4" s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I34" i="4" l="1"/>
  <c r="AK34" i="4"/>
  <c r="AH27" i="4"/>
  <c r="AL33" i="4"/>
  <c r="AN34" i="4"/>
  <c r="AN44" i="4"/>
  <c r="AK44" i="4"/>
  <c r="AR44" i="4"/>
  <c r="AL31" i="4"/>
  <c r="AI44" i="4"/>
  <c r="AL44" i="4"/>
  <c r="AP44" i="4"/>
  <c r="AM154" i="3"/>
  <c r="AS169" i="3"/>
  <c r="AN154" i="3"/>
  <c r="AQ169" i="3"/>
  <c r="AP184" i="3"/>
  <c r="AL169" i="3"/>
  <c r="AK169" i="3"/>
  <c r="AO169" i="3"/>
  <c r="AR169" i="3"/>
  <c r="AE184" i="5"/>
  <c r="AS169" i="5"/>
  <c r="AB184" i="5"/>
  <c r="AP169" i="5"/>
  <c r="Z199" i="5"/>
  <c r="AN184" i="5"/>
  <c r="AC184" i="5"/>
  <c r="AQ169" i="5"/>
  <c r="AD214" i="5"/>
  <c r="AR199" i="5"/>
  <c r="Y184" i="5"/>
  <c r="AM169" i="5"/>
  <c r="AK169" i="5"/>
  <c r="W184" i="5"/>
  <c r="X184" i="5"/>
  <c r="AL169" i="5"/>
  <c r="AA199" i="5"/>
  <c r="AO184" i="5"/>
  <c r="AQ27" i="4"/>
  <c r="AI26" i="4"/>
  <c r="AI27" i="4"/>
  <c r="AR26" i="4"/>
  <c r="AQ34" i="4"/>
  <c r="AO34" i="4"/>
  <c r="AJ34" i="4"/>
  <c r="AJ35" i="4"/>
  <c r="AR34" i="4"/>
  <c r="AS34" i="4"/>
  <c r="AW34" i="4" s="1"/>
  <c r="AH34" i="4"/>
  <c r="AL34" i="4"/>
  <c r="AP34" i="4"/>
  <c r="AP32" i="4"/>
  <c r="AJ32" i="4"/>
  <c r="AS32" i="4"/>
  <c r="AW32" i="4" s="1"/>
  <c r="AL32" i="4"/>
  <c r="AH32" i="4"/>
  <c r="AR32" i="4"/>
  <c r="AM32" i="4"/>
  <c r="AI32" i="4"/>
  <c r="AN32" i="4"/>
  <c r="H4" i="4"/>
  <c r="O4" i="4"/>
  <c r="G4" i="4"/>
  <c r="N4" i="4"/>
  <c r="F4" i="4"/>
  <c r="K4" i="4"/>
  <c r="J4" i="4"/>
  <c r="I4" i="4"/>
  <c r="D4" i="4"/>
  <c r="E4" i="4"/>
  <c r="L4" i="4"/>
  <c r="M4" i="4"/>
  <c r="AR8" i="4"/>
  <c r="L8" i="4"/>
  <c r="K8" i="4"/>
  <c r="J8" i="4"/>
  <c r="F8" i="4"/>
  <c r="E8" i="4"/>
  <c r="O8" i="4"/>
  <c r="N8" i="4"/>
  <c r="M8" i="4"/>
  <c r="G8" i="4"/>
  <c r="I8" i="4"/>
  <c r="H8" i="4"/>
  <c r="D8" i="4"/>
  <c r="J37" i="4"/>
  <c r="I37" i="4"/>
  <c r="H37" i="4"/>
  <c r="N37" i="4"/>
  <c r="F37" i="4"/>
  <c r="E37" i="4"/>
  <c r="M37" i="4"/>
  <c r="D37" i="4"/>
  <c r="O37" i="4"/>
  <c r="L37" i="4"/>
  <c r="G37" i="4"/>
  <c r="K37" i="4"/>
  <c r="AN35" i="4"/>
  <c r="AK11" i="4"/>
  <c r="K11" i="4"/>
  <c r="J11" i="4"/>
  <c r="I11" i="4"/>
  <c r="O11" i="4"/>
  <c r="G11" i="4"/>
  <c r="N11" i="4"/>
  <c r="L11" i="4"/>
  <c r="M11" i="4"/>
  <c r="H11" i="4"/>
  <c r="D11" i="4"/>
  <c r="F11" i="4"/>
  <c r="E11" i="4"/>
  <c r="I40" i="4"/>
  <c r="H40" i="4"/>
  <c r="O40" i="4"/>
  <c r="G40" i="4"/>
  <c r="M40" i="4"/>
  <c r="E40" i="4"/>
  <c r="L40" i="4"/>
  <c r="D40" i="4"/>
  <c r="N40" i="4"/>
  <c r="K40" i="4"/>
  <c r="F40" i="4"/>
  <c r="J40" i="4"/>
  <c r="K42" i="4"/>
  <c r="J42" i="4"/>
  <c r="I42" i="4"/>
  <c r="O42" i="4"/>
  <c r="G42" i="4"/>
  <c r="N42" i="4"/>
  <c r="L42" i="4"/>
  <c r="M42" i="4"/>
  <c r="D42" i="4"/>
  <c r="H42" i="4"/>
  <c r="F42" i="4"/>
  <c r="E42" i="4"/>
  <c r="L47" i="4"/>
  <c r="K47" i="4"/>
  <c r="J47" i="4"/>
  <c r="H47" i="4"/>
  <c r="G47" i="4"/>
  <c r="O47" i="4"/>
  <c r="F47" i="4"/>
  <c r="E47" i="4"/>
  <c r="N47" i="4"/>
  <c r="D47" i="4"/>
  <c r="I47" i="4"/>
  <c r="M47" i="4"/>
  <c r="AO13" i="4"/>
  <c r="AO27" i="4"/>
  <c r="AN11" i="4"/>
  <c r="AM9" i="4"/>
  <c r="AJ9" i="4"/>
  <c r="AI33" i="4"/>
  <c r="M44" i="4"/>
  <c r="E44" i="4"/>
  <c r="L44" i="4"/>
  <c r="K44" i="4"/>
  <c r="I44" i="4"/>
  <c r="H44" i="4"/>
  <c r="D44" i="4"/>
  <c r="G44" i="4"/>
  <c r="F44" i="4"/>
  <c r="J44" i="4"/>
  <c r="O44" i="4"/>
  <c r="N44" i="4"/>
  <c r="N10" i="4"/>
  <c r="F10" i="4"/>
  <c r="M10" i="4"/>
  <c r="E10" i="4"/>
  <c r="L10" i="4"/>
  <c r="J10" i="4"/>
  <c r="I10" i="4"/>
  <c r="H10" i="4"/>
  <c r="G10" i="4"/>
  <c r="D10" i="4"/>
  <c r="K10" i="4"/>
  <c r="O10" i="4"/>
  <c r="G24" i="4"/>
  <c r="H24" i="4"/>
  <c r="L24" i="4"/>
  <c r="K24" i="4"/>
  <c r="N24" i="4"/>
  <c r="E24" i="4"/>
  <c r="D24" i="4"/>
  <c r="M24" i="4"/>
  <c r="J24" i="4"/>
  <c r="O24" i="4"/>
  <c r="I24" i="4"/>
  <c r="F24" i="4"/>
  <c r="AK14" i="4"/>
  <c r="J14" i="4"/>
  <c r="I14" i="4"/>
  <c r="H14" i="4"/>
  <c r="N14" i="4"/>
  <c r="F14" i="4"/>
  <c r="M14" i="4"/>
  <c r="D14" i="4"/>
  <c r="K14" i="4"/>
  <c r="L14" i="4"/>
  <c r="G14" i="4"/>
  <c r="E14" i="4"/>
  <c r="O14" i="4"/>
  <c r="H12" i="4"/>
  <c r="O12" i="4"/>
  <c r="G12" i="4"/>
  <c r="N12" i="4"/>
  <c r="F12" i="4"/>
  <c r="L12" i="4"/>
  <c r="D12" i="4"/>
  <c r="K12" i="4"/>
  <c r="M12" i="4"/>
  <c r="J12" i="4"/>
  <c r="E12" i="4"/>
  <c r="I12" i="4"/>
  <c r="H35" i="4"/>
  <c r="O35" i="4"/>
  <c r="G35" i="4"/>
  <c r="N35" i="4"/>
  <c r="F35" i="4"/>
  <c r="L35" i="4"/>
  <c r="K35" i="4"/>
  <c r="I35" i="4"/>
  <c r="J35" i="4"/>
  <c r="D35" i="4"/>
  <c r="E35" i="4"/>
  <c r="M35" i="4"/>
  <c r="J29" i="4"/>
  <c r="I29" i="4"/>
  <c r="H29" i="4"/>
  <c r="N29" i="4"/>
  <c r="F29" i="4"/>
  <c r="M29" i="4"/>
  <c r="E29" i="4"/>
  <c r="L29" i="4"/>
  <c r="K29" i="4"/>
  <c r="G29" i="4"/>
  <c r="O29" i="4"/>
  <c r="D29" i="4"/>
  <c r="AR27" i="4"/>
  <c r="O15" i="4"/>
  <c r="G15" i="4"/>
  <c r="N15" i="4"/>
  <c r="F15" i="4"/>
  <c r="M15" i="4"/>
  <c r="E15" i="4"/>
  <c r="K15" i="4"/>
  <c r="J15" i="4"/>
  <c r="L15" i="4"/>
  <c r="D15" i="4"/>
  <c r="I15" i="4"/>
  <c r="H15" i="4"/>
  <c r="O38" i="4"/>
  <c r="G38" i="4"/>
  <c r="N38" i="4"/>
  <c r="F38" i="4"/>
  <c r="M38" i="4"/>
  <c r="E38" i="4"/>
  <c r="K38" i="4"/>
  <c r="J38" i="4"/>
  <c r="H38" i="4"/>
  <c r="I38" i="4"/>
  <c r="L38" i="4"/>
  <c r="D38" i="4"/>
  <c r="M36" i="4"/>
  <c r="E36" i="4"/>
  <c r="L36" i="4"/>
  <c r="K36" i="4"/>
  <c r="I36" i="4"/>
  <c r="D36" i="4"/>
  <c r="O36" i="4"/>
  <c r="N36" i="4"/>
  <c r="J36" i="4"/>
  <c r="H36" i="4"/>
  <c r="G36" i="4"/>
  <c r="F36" i="4"/>
  <c r="L39" i="4"/>
  <c r="K39" i="4"/>
  <c r="J39" i="4"/>
  <c r="H39" i="4"/>
  <c r="O39" i="4"/>
  <c r="N39" i="4"/>
  <c r="M39" i="4"/>
  <c r="I39" i="4"/>
  <c r="G39" i="4"/>
  <c r="F39" i="4"/>
  <c r="D39" i="4"/>
  <c r="E39" i="4"/>
  <c r="AK13" i="4"/>
  <c r="AL35" i="4"/>
  <c r="AL11" i="4"/>
  <c r="AO44" i="4"/>
  <c r="AN9" i="4"/>
  <c r="AK9" i="4"/>
  <c r="AK10" i="4"/>
  <c r="AQ32" i="4"/>
  <c r="AK32" i="4"/>
  <c r="AO7" i="4"/>
  <c r="O7" i="4"/>
  <c r="G7" i="4"/>
  <c r="N7" i="4"/>
  <c r="F7" i="4"/>
  <c r="M7" i="4"/>
  <c r="E7" i="4"/>
  <c r="L7" i="4"/>
  <c r="J7" i="4"/>
  <c r="K7" i="4"/>
  <c r="I7" i="4"/>
  <c r="D7" i="4"/>
  <c r="H7" i="4"/>
  <c r="K34" i="4"/>
  <c r="J34" i="4"/>
  <c r="I34" i="4"/>
  <c r="O34" i="4"/>
  <c r="G34" i="4"/>
  <c r="F34" i="4"/>
  <c r="D34" i="4"/>
  <c r="N34" i="4"/>
  <c r="E34" i="4"/>
  <c r="H34" i="4"/>
  <c r="M34" i="4"/>
  <c r="L34" i="4"/>
  <c r="L16" i="4"/>
  <c r="K16" i="4"/>
  <c r="J16" i="4"/>
  <c r="H16" i="4"/>
  <c r="G16" i="4"/>
  <c r="F16" i="4"/>
  <c r="E16" i="4"/>
  <c r="I16" i="4"/>
  <c r="D16" i="4"/>
  <c r="N16" i="4"/>
  <c r="O16" i="4"/>
  <c r="M16" i="4"/>
  <c r="AI6" i="4"/>
  <c r="J6" i="4"/>
  <c r="I6" i="4"/>
  <c r="H6" i="4"/>
  <c r="N6" i="4"/>
  <c r="D6" i="4"/>
  <c r="G6" i="4"/>
  <c r="M6" i="4"/>
  <c r="L6" i="4"/>
  <c r="O6" i="4"/>
  <c r="K6" i="4"/>
  <c r="F6" i="4"/>
  <c r="E6" i="4"/>
  <c r="N21" i="4"/>
  <c r="G21" i="4"/>
  <c r="O21" i="4"/>
  <c r="D21" i="4"/>
  <c r="I21" i="4"/>
  <c r="F21" i="4"/>
  <c r="M21" i="4"/>
  <c r="K21" i="4"/>
  <c r="E21" i="4"/>
  <c r="J21" i="4"/>
  <c r="H21" i="4"/>
  <c r="L21" i="4"/>
  <c r="H51" i="4"/>
  <c r="O51" i="4"/>
  <c r="G51" i="4"/>
  <c r="N51" i="4"/>
  <c r="F51" i="4"/>
  <c r="L51" i="4"/>
  <c r="K51" i="4"/>
  <c r="I51" i="4"/>
  <c r="J51" i="4"/>
  <c r="E51" i="4"/>
  <c r="D51" i="4"/>
  <c r="M51" i="4"/>
  <c r="M13" i="4"/>
  <c r="E13" i="4"/>
  <c r="L13" i="4"/>
  <c r="K13" i="4"/>
  <c r="I13" i="4"/>
  <c r="H13" i="4"/>
  <c r="G13" i="4"/>
  <c r="D13" i="4"/>
  <c r="F13" i="4"/>
  <c r="O13" i="4"/>
  <c r="J13" i="4"/>
  <c r="N13" i="4"/>
  <c r="N49" i="4"/>
  <c r="F49" i="4"/>
  <c r="M49" i="4"/>
  <c r="E49" i="4"/>
  <c r="D49" i="4"/>
  <c r="L49" i="4"/>
  <c r="J49" i="4"/>
  <c r="I49" i="4"/>
  <c r="O49" i="4"/>
  <c r="K49" i="4"/>
  <c r="H49" i="4"/>
  <c r="G49" i="4"/>
  <c r="AP13" i="4"/>
  <c r="AP8" i="4"/>
  <c r="H27" i="4"/>
  <c r="O27" i="4"/>
  <c r="G27" i="4"/>
  <c r="N27" i="4"/>
  <c r="F27" i="4"/>
  <c r="L27" i="4"/>
  <c r="D27" i="4"/>
  <c r="M27" i="4"/>
  <c r="K27" i="4"/>
  <c r="J27" i="4"/>
  <c r="E27" i="4"/>
  <c r="I27" i="4"/>
  <c r="AK33" i="4"/>
  <c r="N33" i="4"/>
  <c r="F33" i="4"/>
  <c r="M33" i="4"/>
  <c r="E33" i="4"/>
  <c r="L33" i="4"/>
  <c r="J33" i="4"/>
  <c r="O33" i="4"/>
  <c r="K33" i="4"/>
  <c r="D33" i="4"/>
  <c r="I33" i="4"/>
  <c r="H33" i="4"/>
  <c r="G33" i="4"/>
  <c r="AN31" i="4"/>
  <c r="L31" i="4"/>
  <c r="K31" i="4"/>
  <c r="J31" i="4"/>
  <c r="H31" i="4"/>
  <c r="G31" i="4"/>
  <c r="E31" i="4"/>
  <c r="O31" i="4"/>
  <c r="F31" i="4"/>
  <c r="I31" i="4"/>
  <c r="N31" i="4"/>
  <c r="D31" i="4"/>
  <c r="M31" i="4"/>
  <c r="H43" i="4"/>
  <c r="O43" i="4"/>
  <c r="G43" i="4"/>
  <c r="N43" i="4"/>
  <c r="F43" i="4"/>
  <c r="L43" i="4"/>
  <c r="K43" i="4"/>
  <c r="D43" i="4"/>
  <c r="M43" i="4"/>
  <c r="J43" i="4"/>
  <c r="E43" i="4"/>
  <c r="I43" i="4"/>
  <c r="N41" i="4"/>
  <c r="F41" i="4"/>
  <c r="M41" i="4"/>
  <c r="E41" i="4"/>
  <c r="L41" i="4"/>
  <c r="J41" i="4"/>
  <c r="I41" i="4"/>
  <c r="H41" i="4"/>
  <c r="G41" i="4"/>
  <c r="D41" i="4"/>
  <c r="K41" i="4"/>
  <c r="O41" i="4"/>
  <c r="AQ13" i="4"/>
  <c r="AM13" i="4"/>
  <c r="AS27" i="4"/>
  <c r="AW27" i="4" s="1"/>
  <c r="AJ27" i="4"/>
  <c r="AH44" i="4"/>
  <c r="AJ44" i="4"/>
  <c r="AO10" i="4"/>
  <c r="AQ10" i="4"/>
  <c r="AS31" i="4"/>
  <c r="AW31" i="4" s="1"/>
  <c r="D19" i="4"/>
  <c r="J19" i="4"/>
  <c r="H19" i="4"/>
  <c r="G19" i="4"/>
  <c r="F19" i="4"/>
  <c r="M19" i="4"/>
  <c r="E19" i="4"/>
  <c r="O19" i="4"/>
  <c r="N19" i="4"/>
  <c r="I19" i="4"/>
  <c r="L19" i="4"/>
  <c r="K19" i="4"/>
  <c r="L18" i="4"/>
  <c r="K18" i="4"/>
  <c r="J18" i="4"/>
  <c r="H18" i="4"/>
  <c r="O18" i="4"/>
  <c r="M18" i="4"/>
  <c r="G18" i="4"/>
  <c r="N18" i="4"/>
  <c r="I18" i="4"/>
  <c r="F18" i="4"/>
  <c r="D18" i="4"/>
  <c r="E18" i="4"/>
  <c r="AR13" i="4"/>
  <c r="AK27" i="4"/>
  <c r="N17" i="4"/>
  <c r="L17" i="4"/>
  <c r="O17" i="4"/>
  <c r="G17" i="4"/>
  <c r="I17" i="4"/>
  <c r="J17" i="4"/>
  <c r="H17" i="4"/>
  <c r="E17" i="4"/>
  <c r="M17" i="4"/>
  <c r="D17" i="4"/>
  <c r="K17" i="4"/>
  <c r="F17" i="4"/>
  <c r="J45" i="4"/>
  <c r="I45" i="4"/>
  <c r="H45" i="4"/>
  <c r="N45" i="4"/>
  <c r="F45" i="4"/>
  <c r="M45" i="4"/>
  <c r="E45" i="4"/>
  <c r="L45" i="4"/>
  <c r="K45" i="4"/>
  <c r="G45" i="4"/>
  <c r="O45" i="4"/>
  <c r="D45" i="4"/>
  <c r="M5" i="4"/>
  <c r="E5" i="4"/>
  <c r="L5" i="4"/>
  <c r="K5" i="4"/>
  <c r="N5" i="4"/>
  <c r="I5" i="4"/>
  <c r="J5" i="4"/>
  <c r="D5" i="4"/>
  <c r="H5" i="4"/>
  <c r="G5" i="4"/>
  <c r="F5" i="4"/>
  <c r="O5" i="4"/>
  <c r="O46" i="4"/>
  <c r="G46" i="4"/>
  <c r="N46" i="4"/>
  <c r="F46" i="4"/>
  <c r="M46" i="4"/>
  <c r="E46" i="4"/>
  <c r="K46" i="4"/>
  <c r="L46" i="4"/>
  <c r="J46" i="4"/>
  <c r="I46" i="4"/>
  <c r="H46" i="4"/>
  <c r="D46" i="4"/>
  <c r="AJ13" i="4"/>
  <c r="AI35" i="4"/>
  <c r="AL27" i="4"/>
  <c r="AM27" i="4"/>
  <c r="AM31" i="4"/>
  <c r="D3" i="4"/>
  <c r="K3" i="4"/>
  <c r="J3" i="4"/>
  <c r="I3" i="4"/>
  <c r="H3" i="4"/>
  <c r="F3" i="4"/>
  <c r="O3" i="4"/>
  <c r="G3" i="4"/>
  <c r="E3" i="4"/>
  <c r="N3" i="4"/>
  <c r="L3" i="4"/>
  <c r="M3" i="4"/>
  <c r="I9" i="4"/>
  <c r="H9" i="4"/>
  <c r="O9" i="4"/>
  <c r="G9" i="4"/>
  <c r="F9" i="4"/>
  <c r="M9" i="4"/>
  <c r="E9" i="4"/>
  <c r="N9" i="4"/>
  <c r="L9" i="4"/>
  <c r="D9" i="4"/>
  <c r="J9" i="4"/>
  <c r="K9" i="4"/>
  <c r="AO30" i="4"/>
  <c r="O30" i="4"/>
  <c r="G30" i="4"/>
  <c r="N30" i="4"/>
  <c r="F30" i="4"/>
  <c r="M30" i="4"/>
  <c r="E30" i="4"/>
  <c r="K30" i="4"/>
  <c r="L30" i="4"/>
  <c r="J30" i="4"/>
  <c r="I30" i="4"/>
  <c r="H30" i="4"/>
  <c r="D30" i="4"/>
  <c r="I48" i="4"/>
  <c r="H48" i="4"/>
  <c r="O48" i="4"/>
  <c r="G48" i="4"/>
  <c r="D48" i="4"/>
  <c r="M48" i="4"/>
  <c r="E48" i="4"/>
  <c r="L48" i="4"/>
  <c r="K48" i="4"/>
  <c r="J48" i="4"/>
  <c r="F48" i="4"/>
  <c r="N48" i="4"/>
  <c r="K50" i="4"/>
  <c r="D50" i="4"/>
  <c r="J50" i="4"/>
  <c r="I50" i="4"/>
  <c r="O50" i="4"/>
  <c r="G50" i="4"/>
  <c r="F50" i="4"/>
  <c r="E50" i="4"/>
  <c r="N50" i="4"/>
  <c r="H50" i="4"/>
  <c r="M50" i="4"/>
  <c r="L50" i="4"/>
  <c r="M28" i="4"/>
  <c r="E28" i="4"/>
  <c r="L28" i="4"/>
  <c r="K28" i="4"/>
  <c r="I28" i="4"/>
  <c r="H28" i="4"/>
  <c r="D28" i="4"/>
  <c r="F28" i="4"/>
  <c r="G28" i="4"/>
  <c r="J28" i="4"/>
  <c r="O28" i="4"/>
  <c r="N28" i="4"/>
  <c r="AN13" i="4"/>
  <c r="AQ35" i="4"/>
  <c r="AN27" i="4"/>
  <c r="AM11" i="4"/>
  <c r="AM44" i="4"/>
  <c r="AS44" i="4"/>
  <c r="AW44" i="4" s="1"/>
  <c r="AR9" i="4"/>
  <c r="AN10" i="4"/>
  <c r="I20" i="4"/>
  <c r="H20" i="4"/>
  <c r="O20" i="4"/>
  <c r="G20" i="4"/>
  <c r="M20" i="4"/>
  <c r="E20" i="4"/>
  <c r="D20" i="4"/>
  <c r="N20" i="4"/>
  <c r="L20" i="4"/>
  <c r="K20" i="4"/>
  <c r="F20" i="4"/>
  <c r="J20" i="4"/>
  <c r="AQ26" i="4"/>
  <c r="K26" i="4"/>
  <c r="J26" i="4"/>
  <c r="I26" i="4"/>
  <c r="O26" i="4"/>
  <c r="G26" i="4"/>
  <c r="N26" i="4"/>
  <c r="F26" i="4"/>
  <c r="M26" i="4"/>
  <c r="L26" i="4"/>
  <c r="D26" i="4"/>
  <c r="H26" i="4"/>
  <c r="E26" i="4"/>
  <c r="I32" i="4"/>
  <c r="H32" i="4"/>
  <c r="O32" i="4"/>
  <c r="G32" i="4"/>
  <c r="M32" i="4"/>
  <c r="E32" i="4"/>
  <c r="L32" i="4"/>
  <c r="K32" i="4"/>
  <c r="J32" i="4"/>
  <c r="F32" i="4"/>
  <c r="D32" i="4"/>
  <c r="N32" i="4"/>
  <c r="N22" i="4"/>
  <c r="F22" i="4"/>
  <c r="M22" i="4"/>
  <c r="E22" i="4"/>
  <c r="L22" i="4"/>
  <c r="J22" i="4"/>
  <c r="I22" i="4"/>
  <c r="H22" i="4"/>
  <c r="G22" i="4"/>
  <c r="D22" i="4"/>
  <c r="K22" i="4"/>
  <c r="O22" i="4"/>
  <c r="AS7" i="4"/>
  <c r="AW7" i="4" s="1"/>
  <c r="AM30" i="4"/>
  <c r="AJ14" i="4"/>
  <c r="AP30" i="4"/>
  <c r="AQ11" i="4"/>
  <c r="AI11" i="4"/>
  <c r="AQ30" i="4"/>
  <c r="AH33" i="4"/>
  <c r="AM33" i="4"/>
  <c r="AR11" i="4"/>
  <c r="AP11" i="4"/>
  <c r="AS30" i="4"/>
  <c r="AW30" i="4" s="1"/>
  <c r="AJ33" i="4"/>
  <c r="AN33" i="4"/>
  <c r="AH11" i="4"/>
  <c r="AO33" i="4"/>
  <c r="AQ33" i="4"/>
  <c r="AS11" i="4"/>
  <c r="AW11" i="4" s="1"/>
  <c r="AP33" i="4"/>
  <c r="AJ11" i="4"/>
  <c r="AR33" i="4"/>
  <c r="BC29" i="4"/>
  <c r="BB29" i="4"/>
  <c r="BI29" i="4"/>
  <c r="BM29" i="4" s="1"/>
  <c r="BA29" i="4"/>
  <c r="BF29" i="4"/>
  <c r="BG29" i="4"/>
  <c r="AY29" i="4"/>
  <c r="BE29" i="4"/>
  <c r="BD29" i="4"/>
  <c r="AZ29" i="4"/>
  <c r="AX29" i="4"/>
  <c r="BH29" i="4"/>
  <c r="BF28" i="4"/>
  <c r="BE28" i="4"/>
  <c r="BD28" i="4"/>
  <c r="BI28" i="4"/>
  <c r="BM28" i="4" s="1"/>
  <c r="BA28" i="4"/>
  <c r="BB28" i="4"/>
  <c r="AZ28" i="4"/>
  <c r="AX28" i="4"/>
  <c r="AY28" i="4"/>
  <c r="BH28" i="4"/>
  <c r="BG28" i="4"/>
  <c r="BC28" i="4"/>
  <c r="BB40" i="4"/>
  <c r="BI40" i="4"/>
  <c r="BM40" i="4" s="1"/>
  <c r="BA40" i="4"/>
  <c r="BH40" i="4"/>
  <c r="AZ40" i="4"/>
  <c r="BE40" i="4"/>
  <c r="AX40" i="4"/>
  <c r="BD40" i="4"/>
  <c r="BG40" i="4"/>
  <c r="BC40" i="4"/>
  <c r="BF40" i="4"/>
  <c r="AY40" i="4"/>
  <c r="BI46" i="4"/>
  <c r="BM46" i="4" s="1"/>
  <c r="BA46" i="4"/>
  <c r="BH46" i="4"/>
  <c r="AZ46" i="4"/>
  <c r="BG46" i="4"/>
  <c r="AY46" i="4"/>
  <c r="BF46" i="4"/>
  <c r="BC46" i="4"/>
  <c r="BE46" i="4"/>
  <c r="BD46" i="4"/>
  <c r="BB46" i="4"/>
  <c r="AX46" i="4"/>
  <c r="BE39" i="4"/>
  <c r="BD39" i="4"/>
  <c r="BC39" i="4"/>
  <c r="BH39" i="4"/>
  <c r="AZ39" i="4"/>
  <c r="BI39" i="4"/>
  <c r="BM39" i="4" s="1"/>
  <c r="BA39" i="4"/>
  <c r="BG39" i="4"/>
  <c r="AX39" i="4"/>
  <c r="BF39" i="4"/>
  <c r="BB39" i="4"/>
  <c r="AY39" i="4"/>
  <c r="AP14" i="4"/>
  <c r="AH8" i="4"/>
  <c r="AM8" i="4"/>
  <c r="AQ7" i="4"/>
  <c r="BH30" i="4"/>
  <c r="AZ30" i="4"/>
  <c r="BG30" i="4"/>
  <c r="AY30" i="4"/>
  <c r="BF30" i="4"/>
  <c r="BC30" i="4"/>
  <c r="BI30" i="4"/>
  <c r="BM30" i="4" s="1"/>
  <c r="AX30" i="4"/>
  <c r="BE30" i="4"/>
  <c r="BB30" i="4"/>
  <c r="BA30" i="4"/>
  <c r="BD30" i="4"/>
  <c r="BB43" i="4"/>
  <c r="BI43" i="4"/>
  <c r="BM43" i="4" s="1"/>
  <c r="BA43" i="4"/>
  <c r="BH43" i="4"/>
  <c r="AZ43" i="4"/>
  <c r="BG43" i="4"/>
  <c r="AY43" i="4"/>
  <c r="BD43" i="4"/>
  <c r="BF43" i="4"/>
  <c r="AX43" i="4"/>
  <c r="BE43" i="4"/>
  <c r="BC43" i="4"/>
  <c r="BG41" i="4"/>
  <c r="AY41" i="4"/>
  <c r="BF41" i="4"/>
  <c r="BE41" i="4"/>
  <c r="BB41" i="4"/>
  <c r="BC41" i="4"/>
  <c r="BI41" i="4"/>
  <c r="BM41" i="4" s="1"/>
  <c r="BA41" i="4"/>
  <c r="AZ41" i="4"/>
  <c r="BH41" i="4"/>
  <c r="BD41" i="4"/>
  <c r="AX41" i="4"/>
  <c r="AQ14" i="4"/>
  <c r="AO8" i="4"/>
  <c r="AN8" i="4"/>
  <c r="AR7" i="4"/>
  <c r="AN30" i="4"/>
  <c r="AL30" i="4"/>
  <c r="BI11" i="4"/>
  <c r="BM11" i="4" s="1"/>
  <c r="BA11" i="4"/>
  <c r="BH11" i="4"/>
  <c r="AZ11" i="4"/>
  <c r="BG11" i="4"/>
  <c r="AY11" i="4"/>
  <c r="BD11" i="4"/>
  <c r="BE11" i="4"/>
  <c r="BC11" i="4"/>
  <c r="AX11" i="4"/>
  <c r="BF11" i="4"/>
  <c r="BB11" i="4"/>
  <c r="BG33" i="4"/>
  <c r="AY33" i="4"/>
  <c r="BF33" i="4"/>
  <c r="BE33" i="4"/>
  <c r="BB33" i="4"/>
  <c r="BI33" i="4"/>
  <c r="BM33" i="4" s="1"/>
  <c r="BC33" i="4"/>
  <c r="BH33" i="4"/>
  <c r="BD33" i="4"/>
  <c r="AZ33" i="4"/>
  <c r="AX33" i="4"/>
  <c r="BA33" i="4"/>
  <c r="BF36" i="4"/>
  <c r="BE36" i="4"/>
  <c r="BD36" i="4"/>
  <c r="BI36" i="4"/>
  <c r="BM36" i="4" s="1"/>
  <c r="BA36" i="4"/>
  <c r="BH36" i="4"/>
  <c r="BG36" i="4"/>
  <c r="AZ36" i="4"/>
  <c r="BC36" i="4"/>
  <c r="BB36" i="4"/>
  <c r="AX36" i="4"/>
  <c r="AY36" i="4"/>
  <c r="AR14" i="4"/>
  <c r="AS3" i="4"/>
  <c r="AW3" i="4" s="1"/>
  <c r="AL8" i="4"/>
  <c r="AH7" i="4"/>
  <c r="AI7" i="4"/>
  <c r="BD26" i="4"/>
  <c r="BC26" i="4"/>
  <c r="BB26" i="4"/>
  <c r="BG26" i="4"/>
  <c r="AY26" i="4"/>
  <c r="BH26" i="4"/>
  <c r="AZ26" i="4"/>
  <c r="BF26" i="4"/>
  <c r="BE26" i="4"/>
  <c r="BA26" i="4"/>
  <c r="AX26" i="4"/>
  <c r="BI26" i="4"/>
  <c r="BM26" i="4" s="1"/>
  <c r="BE31" i="4"/>
  <c r="BD31" i="4"/>
  <c r="BC31" i="4"/>
  <c r="BH31" i="4"/>
  <c r="AZ31" i="4"/>
  <c r="BA31" i="4"/>
  <c r="BI31" i="4"/>
  <c r="BM31" i="4" s="1"/>
  <c r="BG31" i="4"/>
  <c r="AY31" i="4"/>
  <c r="AX31" i="4"/>
  <c r="BF31" i="4"/>
  <c r="BB31" i="4"/>
  <c r="BD45" i="4"/>
  <c r="BC45" i="4"/>
  <c r="BB45" i="4"/>
  <c r="BI45" i="4"/>
  <c r="BM45" i="4" s="1"/>
  <c r="BA45" i="4"/>
  <c r="BF45" i="4"/>
  <c r="BE45" i="4"/>
  <c r="BH45" i="4"/>
  <c r="AX45" i="4"/>
  <c r="AZ45" i="4"/>
  <c r="BG45" i="4"/>
  <c r="AY45" i="4"/>
  <c r="BC37" i="4"/>
  <c r="BB37" i="4"/>
  <c r="BI37" i="4"/>
  <c r="BM37" i="4" s="1"/>
  <c r="BA37" i="4"/>
  <c r="BF37" i="4"/>
  <c r="AY37" i="4"/>
  <c r="BH37" i="4"/>
  <c r="AX37" i="4"/>
  <c r="BE37" i="4"/>
  <c r="BD37" i="4"/>
  <c r="AZ37" i="4"/>
  <c r="BG37" i="4"/>
  <c r="BD42" i="4"/>
  <c r="BC42" i="4"/>
  <c r="BB42" i="4"/>
  <c r="BG42" i="4"/>
  <c r="AY42" i="4"/>
  <c r="BH42" i="4"/>
  <c r="BF42" i="4"/>
  <c r="BE42" i="4"/>
  <c r="BA42" i="4"/>
  <c r="AX42" i="4"/>
  <c r="AZ42" i="4"/>
  <c r="BI42" i="4"/>
  <c r="BM42" i="4" s="1"/>
  <c r="BF4" i="4"/>
  <c r="BE4" i="4"/>
  <c r="BI4" i="4"/>
  <c r="BM4" i="4" s="1"/>
  <c r="BH4" i="4"/>
  <c r="BG4" i="4"/>
  <c r="BD4" i="4"/>
  <c r="BB4" i="4"/>
  <c r="BA4" i="4"/>
  <c r="BC4" i="4"/>
  <c r="AL14" i="4"/>
  <c r="AM26" i="4"/>
  <c r="AK26" i="4"/>
  <c r="AQ8" i="4"/>
  <c r="AK7" i="4"/>
  <c r="AJ7" i="4"/>
  <c r="AH30" i="4"/>
  <c r="AM6" i="4"/>
  <c r="AH6" i="4"/>
  <c r="AP31" i="4"/>
  <c r="BG44" i="4"/>
  <c r="AY44" i="4"/>
  <c r="BF44" i="4"/>
  <c r="BE44" i="4"/>
  <c r="BD44" i="4"/>
  <c r="BI44" i="4"/>
  <c r="BM44" i="4" s="1"/>
  <c r="BA44" i="4"/>
  <c r="BH44" i="4"/>
  <c r="BC44" i="4"/>
  <c r="BB44" i="4"/>
  <c r="AZ44" i="4"/>
  <c r="AX44" i="4"/>
  <c r="BD10" i="4"/>
  <c r="BC10" i="4"/>
  <c r="BB10" i="4"/>
  <c r="BG10" i="4"/>
  <c r="AY10" i="4"/>
  <c r="BH10" i="4"/>
  <c r="BF10" i="4"/>
  <c r="BE10" i="4"/>
  <c r="BA10" i="4"/>
  <c r="AZ10" i="4"/>
  <c r="AX10" i="4"/>
  <c r="BI10" i="4"/>
  <c r="BM10" i="4" s="1"/>
  <c r="BG9" i="4"/>
  <c r="AY9" i="4"/>
  <c r="BF9" i="4"/>
  <c r="BE9" i="4"/>
  <c r="BB9" i="4"/>
  <c r="BC9" i="4"/>
  <c r="BA9" i="4"/>
  <c r="AZ9" i="4"/>
  <c r="BI9" i="4"/>
  <c r="BM9" i="4" s="1"/>
  <c r="BH9" i="4"/>
  <c r="BD9" i="4"/>
  <c r="AX9" i="4"/>
  <c r="BE50" i="4"/>
  <c r="BD50" i="4"/>
  <c r="BC50" i="4"/>
  <c r="BB50" i="4"/>
  <c r="BG50" i="4"/>
  <c r="AY50" i="4"/>
  <c r="BF50" i="4"/>
  <c r="BA50" i="4"/>
  <c r="AZ50" i="4"/>
  <c r="BI50" i="4"/>
  <c r="BM50" i="4" s="1"/>
  <c r="AX50" i="4"/>
  <c r="BH50" i="4"/>
  <c r="BH14" i="4"/>
  <c r="AZ14" i="4"/>
  <c r="BG14" i="4"/>
  <c r="BF14" i="4"/>
  <c r="BC14" i="4"/>
  <c r="BI14" i="4"/>
  <c r="BM14" i="4" s="1"/>
  <c r="BE14" i="4"/>
  <c r="BA14" i="4"/>
  <c r="BD14" i="4"/>
  <c r="BB14" i="4"/>
  <c r="BH38" i="4"/>
  <c r="AZ38" i="4"/>
  <c r="BG38" i="4"/>
  <c r="AY38" i="4"/>
  <c r="BF38" i="4"/>
  <c r="BC38" i="4"/>
  <c r="BD38" i="4"/>
  <c r="BB38" i="4"/>
  <c r="BA38" i="4"/>
  <c r="AX38" i="4"/>
  <c r="BI38" i="4"/>
  <c r="BM38" i="4" s="1"/>
  <c r="BE38" i="4"/>
  <c r="AM14" i="4"/>
  <c r="AS14" i="4"/>
  <c r="AW14" i="4" s="1"/>
  <c r="AN26" i="4"/>
  <c r="AS26" i="4"/>
  <c r="AW26" i="4" s="1"/>
  <c r="AL7" i="4"/>
  <c r="AJ30" i="4"/>
  <c r="AN6" i="4"/>
  <c r="AJ6" i="4"/>
  <c r="AH31" i="4"/>
  <c r="AQ31" i="4"/>
  <c r="BD34" i="4"/>
  <c r="BC34" i="4"/>
  <c r="BB34" i="4"/>
  <c r="BG34" i="4"/>
  <c r="AY34" i="4"/>
  <c r="AZ34" i="4"/>
  <c r="BF34" i="4"/>
  <c r="BI34" i="4"/>
  <c r="BM34" i="4" s="1"/>
  <c r="BE34" i="4"/>
  <c r="AX34" i="4"/>
  <c r="BH34" i="4"/>
  <c r="BA34" i="4"/>
  <c r="BE7" i="4"/>
  <c r="BD7" i="4"/>
  <c r="BC7" i="4"/>
  <c r="BH7" i="4"/>
  <c r="AZ7" i="4"/>
  <c r="BI7" i="4"/>
  <c r="BM7" i="4" s="1"/>
  <c r="AY7" i="4"/>
  <c r="BG7" i="4"/>
  <c r="AX7" i="4"/>
  <c r="BA7" i="4"/>
  <c r="BF7" i="4"/>
  <c r="BB7" i="4"/>
  <c r="BB8" i="4"/>
  <c r="BI8" i="4"/>
  <c r="BM8" i="4" s="1"/>
  <c r="BA8" i="4"/>
  <c r="BH8" i="4"/>
  <c r="AZ8" i="4"/>
  <c r="BE8" i="4"/>
  <c r="AX8" i="4"/>
  <c r="BF8" i="4"/>
  <c r="BG8" i="4"/>
  <c r="BC8" i="4"/>
  <c r="BD8" i="4"/>
  <c r="AY8" i="4"/>
  <c r="BC48" i="4"/>
  <c r="BB48" i="4"/>
  <c r="BI48" i="4"/>
  <c r="BM48" i="4" s="1"/>
  <c r="BA48" i="4"/>
  <c r="BH48" i="4"/>
  <c r="AZ48" i="4"/>
  <c r="BE48" i="4"/>
  <c r="BF48" i="4"/>
  <c r="AX48" i="4"/>
  <c r="BD48" i="4"/>
  <c r="AY48" i="4"/>
  <c r="BG48" i="4"/>
  <c r="BF47" i="4"/>
  <c r="BE47" i="4"/>
  <c r="BD47" i="4"/>
  <c r="BC47" i="4"/>
  <c r="BH47" i="4"/>
  <c r="AZ47" i="4"/>
  <c r="BG47" i="4"/>
  <c r="AX47" i="4"/>
  <c r="BI47" i="4"/>
  <c r="BM47" i="4" s="1"/>
  <c r="BB47" i="4"/>
  <c r="BA47" i="4"/>
  <c r="AY47" i="4"/>
  <c r="AN14" i="4"/>
  <c r="AP26" i="4"/>
  <c r="AL26" i="4"/>
  <c r="AI8" i="4"/>
  <c r="AS8" i="4"/>
  <c r="AW8" i="4" s="1"/>
  <c r="AM7" i="4"/>
  <c r="AP7" i="4"/>
  <c r="AR30" i="4"/>
  <c r="AL6" i="4"/>
  <c r="AR6" i="4"/>
  <c r="AI31" i="4"/>
  <c r="AJ31" i="4"/>
  <c r="BI35" i="4"/>
  <c r="BM35" i="4" s="1"/>
  <c r="BA35" i="4"/>
  <c r="BH35" i="4"/>
  <c r="AZ35" i="4"/>
  <c r="BG35" i="4"/>
  <c r="AY35" i="4"/>
  <c r="BD35" i="4"/>
  <c r="BE35" i="4"/>
  <c r="BC35" i="4"/>
  <c r="BB35" i="4"/>
  <c r="AX35" i="4"/>
  <c r="BF35" i="4"/>
  <c r="BF12" i="4"/>
  <c r="BE12" i="4"/>
  <c r="BD12" i="4"/>
  <c r="BI12" i="4"/>
  <c r="BM12" i="4" s="1"/>
  <c r="BA12" i="4"/>
  <c r="BB12" i="4"/>
  <c r="AZ12" i="4"/>
  <c r="AY12" i="4"/>
  <c r="BH12" i="4"/>
  <c r="BG12" i="4"/>
  <c r="AX12" i="4"/>
  <c r="BC12" i="4"/>
  <c r="BB51" i="4"/>
  <c r="BI51" i="4"/>
  <c r="BM51" i="4" s="1"/>
  <c r="BA51" i="4"/>
  <c r="BH51" i="4"/>
  <c r="AZ51" i="4"/>
  <c r="BG51" i="4"/>
  <c r="AY51" i="4"/>
  <c r="BD51" i="4"/>
  <c r="AX51" i="4"/>
  <c r="BF51" i="4"/>
  <c r="BC51" i="4"/>
  <c r="BE51" i="4"/>
  <c r="BH49" i="4"/>
  <c r="AZ49" i="4"/>
  <c r="BG49" i="4"/>
  <c r="AY49" i="4"/>
  <c r="BF49" i="4"/>
  <c r="BE49" i="4"/>
  <c r="BB49" i="4"/>
  <c r="BC49" i="4"/>
  <c r="BI49" i="4"/>
  <c r="BM49" i="4" s="1"/>
  <c r="BA49" i="4"/>
  <c r="BD49" i="4"/>
  <c r="AX49" i="4"/>
  <c r="AO14" i="4"/>
  <c r="AH26" i="4"/>
  <c r="AO26" i="4"/>
  <c r="AK8" i="4"/>
  <c r="AJ8" i="4"/>
  <c r="AN7" i="4"/>
  <c r="AI30" i="4"/>
  <c r="AK30" i="4"/>
  <c r="AO6" i="4"/>
  <c r="AK31" i="4"/>
  <c r="AR31" i="4"/>
  <c r="BI27" i="4"/>
  <c r="BM27" i="4" s="1"/>
  <c r="BA27" i="4"/>
  <c r="BH27" i="4"/>
  <c r="AZ27" i="4"/>
  <c r="BG27" i="4"/>
  <c r="AY27" i="4"/>
  <c r="BD27" i="4"/>
  <c r="BF27" i="4"/>
  <c r="BB27" i="4"/>
  <c r="BE27" i="4"/>
  <c r="BC27" i="4"/>
  <c r="AX27" i="4"/>
  <c r="BB32" i="4"/>
  <c r="BI32" i="4"/>
  <c r="BM32" i="4" s="1"/>
  <c r="BA32" i="4"/>
  <c r="BH32" i="4"/>
  <c r="AZ32" i="4"/>
  <c r="BE32" i="4"/>
  <c r="BF32" i="4"/>
  <c r="AX32" i="4"/>
  <c r="BD32" i="4"/>
  <c r="BC32" i="4"/>
  <c r="AY32" i="4"/>
  <c r="BG32" i="4"/>
  <c r="BC13" i="4"/>
  <c r="BB13" i="4"/>
  <c r="BI13" i="4"/>
  <c r="BM13" i="4" s="1"/>
  <c r="BA13" i="4"/>
  <c r="BF13" i="4"/>
  <c r="BG13" i="4"/>
  <c r="BE13" i="4"/>
  <c r="BD13" i="4"/>
  <c r="AZ13" i="4"/>
  <c r="BH13" i="4"/>
  <c r="AR35" i="4"/>
  <c r="AH35" i="4"/>
  <c r="AK35" i="4"/>
  <c r="AO35" i="4"/>
  <c r="AS35" i="4"/>
  <c r="AW35" i="4" s="1"/>
  <c r="AP35" i="4"/>
  <c r="AM47" i="4"/>
  <c r="AL47" i="4"/>
  <c r="AS47" i="4"/>
  <c r="AW47" i="4" s="1"/>
  <c r="AK47" i="4"/>
  <c r="AR47" i="4"/>
  <c r="AJ47" i="4"/>
  <c r="AQ47" i="4"/>
  <c r="AP47" i="4"/>
  <c r="AO47" i="4"/>
  <c r="AN47" i="4"/>
  <c r="AH47" i="4"/>
  <c r="AI47" i="4"/>
  <c r="AN12" i="4"/>
  <c r="AM12" i="4"/>
  <c r="AL12" i="4"/>
  <c r="AK12" i="4"/>
  <c r="AJ12" i="4"/>
  <c r="AS12" i="4"/>
  <c r="AW12" i="4" s="1"/>
  <c r="AP12" i="4"/>
  <c r="AR12" i="4"/>
  <c r="AQ12" i="4"/>
  <c r="AI12" i="4"/>
  <c r="AH12" i="4"/>
  <c r="AO12" i="4"/>
  <c r="AL5" i="4"/>
  <c r="AS5" i="4"/>
  <c r="AW5" i="4" s="1"/>
  <c r="AK5" i="4"/>
  <c r="AH5" i="4"/>
  <c r="AR5" i="4"/>
  <c r="AQ5" i="4"/>
  <c r="AO5" i="4"/>
  <c r="AN5" i="4"/>
  <c r="AM5" i="4"/>
  <c r="AJ5" i="4"/>
  <c r="AI5" i="4"/>
  <c r="AP5" i="4"/>
  <c r="AS36" i="4"/>
  <c r="AW36" i="4" s="1"/>
  <c r="AK36" i="4"/>
  <c r="AR36" i="4"/>
  <c r="AJ36" i="4"/>
  <c r="AQ36" i="4"/>
  <c r="AP36" i="4"/>
  <c r="AO36" i="4"/>
  <c r="AN36" i="4"/>
  <c r="AM36" i="4"/>
  <c r="AL36" i="4"/>
  <c r="AH36" i="4"/>
  <c r="AI36" i="4"/>
  <c r="AQ49" i="4"/>
  <c r="AP49" i="4"/>
  <c r="AO49" i="4"/>
  <c r="AN49" i="4"/>
  <c r="AM49" i="4"/>
  <c r="AL49" i="4"/>
  <c r="AR49" i="4"/>
  <c r="AS49" i="4"/>
  <c r="AW49" i="4" s="1"/>
  <c r="AK49" i="4"/>
  <c r="AJ49" i="4"/>
  <c r="AI49" i="4"/>
  <c r="AH49" i="4"/>
  <c r="AS40" i="4"/>
  <c r="AW40" i="4" s="1"/>
  <c r="AK40" i="4"/>
  <c r="AR40" i="4"/>
  <c r="AJ40" i="4"/>
  <c r="AQ40" i="4"/>
  <c r="AP40" i="4"/>
  <c r="AO40" i="4"/>
  <c r="AN40" i="4"/>
  <c r="AL40" i="4"/>
  <c r="AM40" i="4"/>
  <c r="AH40" i="4"/>
  <c r="AI40" i="4"/>
  <c r="AO42" i="4"/>
  <c r="AN42" i="4"/>
  <c r="AM42" i="4"/>
  <c r="AL42" i="4"/>
  <c r="AS42" i="4"/>
  <c r="AW42" i="4" s="1"/>
  <c r="AK42" i="4"/>
  <c r="AR42" i="4"/>
  <c r="AJ42" i="4"/>
  <c r="AQ42" i="4"/>
  <c r="AI42" i="4"/>
  <c r="AP42" i="4"/>
  <c r="AH42" i="4"/>
  <c r="AN4" i="4"/>
  <c r="AM4" i="4"/>
  <c r="AR4" i="4"/>
  <c r="AH4" i="4"/>
  <c r="AQ4" i="4"/>
  <c r="AO4" i="4"/>
  <c r="AI4" i="4"/>
  <c r="AJ4" i="4"/>
  <c r="AL4" i="4"/>
  <c r="AK4" i="4"/>
  <c r="AS4" i="4"/>
  <c r="AW4" i="4" s="1"/>
  <c r="AP4" i="4"/>
  <c r="AQ29" i="4"/>
  <c r="AN29" i="4"/>
  <c r="AM29" i="4"/>
  <c r="AL29" i="4"/>
  <c r="AS29" i="4"/>
  <c r="AW29" i="4" s="1"/>
  <c r="AK29" i="4"/>
  <c r="AH29" i="4"/>
  <c r="AP29" i="4"/>
  <c r="AI29" i="4"/>
  <c r="AO29" i="4"/>
  <c r="AJ29" i="4"/>
  <c r="AR29" i="4"/>
  <c r="AM39" i="4"/>
  <c r="AL39" i="4"/>
  <c r="AS39" i="4"/>
  <c r="AW39" i="4" s="1"/>
  <c r="AK39" i="4"/>
  <c r="AR39" i="4"/>
  <c r="AJ39" i="4"/>
  <c r="AQ39" i="4"/>
  <c r="AP39" i="4"/>
  <c r="AO39" i="4"/>
  <c r="AN39" i="4"/>
  <c r="AI39" i="4"/>
  <c r="AH39" i="4"/>
  <c r="AQ37" i="4"/>
  <c r="AP37" i="4"/>
  <c r="AO37" i="4"/>
  <c r="AN37" i="4"/>
  <c r="AM37" i="4"/>
  <c r="AL37" i="4"/>
  <c r="AJ37" i="4"/>
  <c r="AS37" i="4"/>
  <c r="AW37" i="4" s="1"/>
  <c r="AK37" i="4"/>
  <c r="AH37" i="4"/>
  <c r="AR37" i="4"/>
  <c r="AI37" i="4"/>
  <c r="AM51" i="4"/>
  <c r="AL51" i="4"/>
  <c r="AS51" i="4"/>
  <c r="AW51" i="4" s="1"/>
  <c r="AK51" i="4"/>
  <c r="AR51" i="4"/>
  <c r="AJ51" i="4"/>
  <c r="AQ51" i="4"/>
  <c r="AP51" i="4"/>
  <c r="AI51" i="4"/>
  <c r="AN51" i="4"/>
  <c r="AO51" i="4"/>
  <c r="AH51" i="4"/>
  <c r="AQ41" i="4"/>
  <c r="AP41" i="4"/>
  <c r="AO41" i="4"/>
  <c r="AN41" i="4"/>
  <c r="AM41" i="4"/>
  <c r="AL41" i="4"/>
  <c r="AR41" i="4"/>
  <c r="AS41" i="4"/>
  <c r="AW41" i="4" s="1"/>
  <c r="AK41" i="4"/>
  <c r="AJ41" i="4"/>
  <c r="AH41" i="4"/>
  <c r="AI41" i="4"/>
  <c r="AO50" i="4"/>
  <c r="AN50" i="4"/>
  <c r="AM50" i="4"/>
  <c r="AL50" i="4"/>
  <c r="AS50" i="4"/>
  <c r="AW50" i="4" s="1"/>
  <c r="AK50" i="4"/>
  <c r="AR50" i="4"/>
  <c r="AJ50" i="4"/>
  <c r="AQ50" i="4"/>
  <c r="AI50" i="4"/>
  <c r="AP50" i="4"/>
  <c r="AH50" i="4"/>
  <c r="AQ45" i="4"/>
  <c r="AP45" i="4"/>
  <c r="AO45" i="4"/>
  <c r="AN45" i="4"/>
  <c r="AM45" i="4"/>
  <c r="AL45" i="4"/>
  <c r="AJ45" i="4"/>
  <c r="AS45" i="4"/>
  <c r="AW45" i="4" s="1"/>
  <c r="AK45" i="4"/>
  <c r="AH45" i="4"/>
  <c r="AR45" i="4"/>
  <c r="AI45" i="4"/>
  <c r="AM43" i="4"/>
  <c r="AL43" i="4"/>
  <c r="AS43" i="4"/>
  <c r="AW43" i="4" s="1"/>
  <c r="AK43" i="4"/>
  <c r="AR43" i="4"/>
  <c r="AJ43" i="4"/>
  <c r="AQ43" i="4"/>
  <c r="AP43" i="4"/>
  <c r="AI43" i="4"/>
  <c r="AN43" i="4"/>
  <c r="AO43" i="4"/>
  <c r="AH43" i="4"/>
  <c r="AS48" i="4"/>
  <c r="AW48" i="4" s="1"/>
  <c r="AK48" i="4"/>
  <c r="AR48" i="4"/>
  <c r="AJ48" i="4"/>
  <c r="AQ48" i="4"/>
  <c r="AP48" i="4"/>
  <c r="AO48" i="4"/>
  <c r="AN48" i="4"/>
  <c r="AL48" i="4"/>
  <c r="AM48" i="4"/>
  <c r="AH48" i="4"/>
  <c r="AI48" i="4"/>
  <c r="AO46" i="4"/>
  <c r="AN46" i="4"/>
  <c r="AM46" i="4"/>
  <c r="AL46" i="4"/>
  <c r="AS46" i="4"/>
  <c r="AW46" i="4" s="1"/>
  <c r="AK46" i="4"/>
  <c r="AR46" i="4"/>
  <c r="AJ46" i="4"/>
  <c r="AH46" i="4"/>
  <c r="AP46" i="4"/>
  <c r="AQ46" i="4"/>
  <c r="AI46" i="4"/>
  <c r="AS28" i="4"/>
  <c r="AW28" i="4" s="1"/>
  <c r="AK28" i="4"/>
  <c r="AP28" i="4"/>
  <c r="AO28" i="4"/>
  <c r="AN28" i="4"/>
  <c r="AM28" i="4"/>
  <c r="AI28" i="4"/>
  <c r="AR28" i="4"/>
  <c r="AQ28" i="4"/>
  <c r="AL28" i="4"/>
  <c r="AJ28" i="4"/>
  <c r="AH28" i="4"/>
  <c r="AO38" i="4"/>
  <c r="AN38" i="4"/>
  <c r="AM38" i="4"/>
  <c r="AL38" i="4"/>
  <c r="AS38" i="4"/>
  <c r="AW38" i="4" s="1"/>
  <c r="AK38" i="4"/>
  <c r="AR38" i="4"/>
  <c r="AJ38" i="4"/>
  <c r="AH38" i="4"/>
  <c r="AP38" i="4"/>
  <c r="AQ38" i="4"/>
  <c r="AI38" i="4"/>
  <c r="AO184" i="3" l="1"/>
  <c r="AQ184" i="3"/>
  <c r="AK184" i="3"/>
  <c r="AN169" i="3"/>
  <c r="AL184" i="3"/>
  <c r="AS184" i="3"/>
  <c r="AP199" i="3"/>
  <c r="AR184" i="3"/>
  <c r="AM169" i="3"/>
  <c r="AC199" i="5"/>
  <c r="AQ184" i="5"/>
  <c r="W199" i="5"/>
  <c r="AK184" i="5"/>
  <c r="X199" i="5"/>
  <c r="AL184" i="5"/>
  <c r="Z214" i="5"/>
  <c r="AN199" i="5"/>
  <c r="Y199" i="5"/>
  <c r="AM184" i="5"/>
  <c r="AB199" i="5"/>
  <c r="AP184" i="5"/>
  <c r="AA214" i="5"/>
  <c r="AO199" i="5"/>
  <c r="AD229" i="5"/>
  <c r="AR214" i="5"/>
  <c r="AE199" i="5"/>
  <c r="AS184" i="5"/>
  <c r="BL28" i="4"/>
  <c r="BL46" i="4"/>
  <c r="BL26" i="4"/>
  <c r="BL40" i="4"/>
  <c r="BL30" i="4"/>
  <c r="BL49" i="4"/>
  <c r="BL35" i="4"/>
  <c r="BL36" i="4"/>
  <c r="BL39" i="4"/>
  <c r="BL9" i="4"/>
  <c r="BL10" i="4"/>
  <c r="BL44" i="4"/>
  <c r="BL42" i="4"/>
  <c r="BL43" i="4"/>
  <c r="BL50" i="4"/>
  <c r="BL31" i="4"/>
  <c r="BL41" i="4"/>
  <c r="BL7" i="4"/>
  <c r="BL45" i="4"/>
  <c r="BL47" i="4"/>
  <c r="BL34" i="4"/>
  <c r="BL33" i="4"/>
  <c r="BL11" i="4"/>
  <c r="BL32" i="4"/>
  <c r="BL27" i="4"/>
  <c r="BL51" i="4"/>
  <c r="BL48" i="4"/>
  <c r="BL29" i="4"/>
  <c r="BL8" i="4"/>
  <c r="BL37" i="4"/>
  <c r="BL12" i="4"/>
  <c r="BL38" i="4"/>
  <c r="BK31" i="4"/>
  <c r="BJ32" i="4"/>
  <c r="BJ27" i="4"/>
  <c r="BK51" i="4"/>
  <c r="BJ34" i="4"/>
  <c r="BJ9" i="4"/>
  <c r="BJ33" i="4"/>
  <c r="BK33" i="4"/>
  <c r="BK32" i="4"/>
  <c r="BK44" i="4"/>
  <c r="BK38" i="4"/>
  <c r="BK26" i="4"/>
  <c r="BJ7" i="4"/>
  <c r="BJ46" i="4"/>
  <c r="BJ51" i="4"/>
  <c r="BJ50" i="4"/>
  <c r="BK9" i="4"/>
  <c r="BK10" i="4"/>
  <c r="BJ44" i="4"/>
  <c r="BK45" i="4"/>
  <c r="BJ40" i="4"/>
  <c r="BJ12" i="4"/>
  <c r="BK34" i="4"/>
  <c r="BJ31" i="4"/>
  <c r="BK28" i="4"/>
  <c r="BK29" i="4"/>
  <c r="BK27" i="4"/>
  <c r="BK35" i="4"/>
  <c r="BJ48" i="4"/>
  <c r="BJ42" i="4"/>
  <c r="BK11" i="4"/>
  <c r="BJ30" i="4"/>
  <c r="BJ28" i="4"/>
  <c r="BJ37" i="4"/>
  <c r="BJ26" i="4"/>
  <c r="BK49" i="4"/>
  <c r="BK12" i="4"/>
  <c r="BJ35" i="4"/>
  <c r="BK48" i="4"/>
  <c r="BK8" i="4"/>
  <c r="BK50" i="4"/>
  <c r="BJ10" i="4"/>
  <c r="BK37" i="4"/>
  <c r="BJ36" i="4"/>
  <c r="BJ11" i="4"/>
  <c r="BJ41" i="4"/>
  <c r="BJ43" i="4"/>
  <c r="BK46" i="4"/>
  <c r="BK40" i="4"/>
  <c r="BJ29" i="4"/>
  <c r="BJ49" i="4"/>
  <c r="BK47" i="4"/>
  <c r="BJ8" i="4"/>
  <c r="BK7" i="4"/>
  <c r="BJ38" i="4"/>
  <c r="BJ45" i="4"/>
  <c r="BK41" i="4"/>
  <c r="BK43" i="4"/>
  <c r="BK39" i="4"/>
  <c r="BJ47" i="4"/>
  <c r="BK42" i="4"/>
  <c r="BK36" i="4"/>
  <c r="BK30" i="4"/>
  <c r="BJ39" i="4"/>
  <c r="AM184" i="3" l="1"/>
  <c r="AR199" i="3"/>
  <c r="AN184" i="3"/>
  <c r="AP214" i="3"/>
  <c r="AQ199" i="3"/>
  <c r="AK199" i="3"/>
  <c r="AS199" i="3"/>
  <c r="AL199" i="3"/>
  <c r="AO199" i="3"/>
  <c r="AD244" i="5"/>
  <c r="AR229" i="5"/>
  <c r="Z229" i="5"/>
  <c r="AN214" i="5"/>
  <c r="AA229" i="5"/>
  <c r="AO214" i="5"/>
  <c r="AL199" i="5"/>
  <c r="X214" i="5"/>
  <c r="AB214" i="5"/>
  <c r="AP199" i="5"/>
  <c r="W214" i="5"/>
  <c r="AK199" i="5"/>
  <c r="AE214" i="5"/>
  <c r="AS199" i="5"/>
  <c r="Y214" i="5"/>
  <c r="AM199" i="5"/>
  <c r="AQ199" i="5"/>
  <c r="AC214" i="5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8" i="1"/>
  <c r="AM199" i="3" l="1"/>
  <c r="AQ214" i="3"/>
  <c r="AP229" i="3"/>
  <c r="AN199" i="3"/>
  <c r="AL214" i="3"/>
  <c r="AS214" i="3"/>
  <c r="AO214" i="3"/>
  <c r="AR214" i="3"/>
  <c r="AK214" i="3"/>
  <c r="X229" i="5"/>
  <c r="AL214" i="5"/>
  <c r="Y229" i="5"/>
  <c r="AM214" i="5"/>
  <c r="AA244" i="5"/>
  <c r="AO229" i="5"/>
  <c r="AE229" i="5"/>
  <c r="AS214" i="5"/>
  <c r="W229" i="5"/>
  <c r="AK214" i="5"/>
  <c r="Z244" i="5"/>
  <c r="AN229" i="5"/>
  <c r="AC229" i="5"/>
  <c r="AQ214" i="5"/>
  <c r="AB229" i="5"/>
  <c r="AP214" i="5"/>
  <c r="AD259" i="5"/>
  <c r="AR244" i="5"/>
  <c r="F25" i="4"/>
  <c r="X23" i="4"/>
  <c r="AC25" i="4"/>
  <c r="AD25" i="4"/>
  <c r="AK229" i="3" l="1"/>
  <c r="AL229" i="3"/>
  <c r="AM214" i="3"/>
  <c r="AN214" i="3"/>
  <c r="AR229" i="3"/>
  <c r="AQ229" i="3"/>
  <c r="AO229" i="3"/>
  <c r="AS229" i="3"/>
  <c r="AP244" i="3"/>
  <c r="AB244" i="5"/>
  <c r="AP229" i="5"/>
  <c r="AE244" i="5"/>
  <c r="AS229" i="5"/>
  <c r="AC244" i="5"/>
  <c r="AQ229" i="5"/>
  <c r="Z259" i="5"/>
  <c r="AN244" i="5"/>
  <c r="AM229" i="5"/>
  <c r="Y244" i="5"/>
  <c r="AA259" i="5"/>
  <c r="AO244" i="5"/>
  <c r="AR259" i="5"/>
  <c r="AD274" i="5"/>
  <c r="AK229" i="5"/>
  <c r="W244" i="5"/>
  <c r="AL229" i="5"/>
  <c r="X244" i="5"/>
  <c r="I23" i="4"/>
  <c r="H23" i="4"/>
  <c r="K25" i="4"/>
  <c r="G23" i="4"/>
  <c r="AA23" i="4"/>
  <c r="J23" i="4"/>
  <c r="M25" i="4"/>
  <c r="U25" i="4"/>
  <c r="AA25" i="4"/>
  <c r="Z25" i="4"/>
  <c r="W23" i="4"/>
  <c r="V23" i="4"/>
  <c r="Y23" i="4"/>
  <c r="E25" i="4"/>
  <c r="D25" i="4"/>
  <c r="H25" i="4"/>
  <c r="G25" i="4"/>
  <c r="I25" i="4"/>
  <c r="L23" i="4"/>
  <c r="T25" i="4"/>
  <c r="AC23" i="4"/>
  <c r="O23" i="4"/>
  <c r="J25" i="4"/>
  <c r="M23" i="4"/>
  <c r="D23" i="4"/>
  <c r="K23" i="4"/>
  <c r="W25" i="4"/>
  <c r="N23" i="4"/>
  <c r="E23" i="4"/>
  <c r="Y25" i="4"/>
  <c r="S23" i="4"/>
  <c r="X25" i="4"/>
  <c r="N25" i="4"/>
  <c r="AB25" i="4"/>
  <c r="T23" i="4"/>
  <c r="O25" i="4"/>
  <c r="L25" i="4"/>
  <c r="F23" i="4"/>
  <c r="S25" i="4"/>
  <c r="AD23" i="4"/>
  <c r="U23" i="4"/>
  <c r="V25" i="4"/>
  <c r="Z23" i="4"/>
  <c r="AB23" i="4"/>
  <c r="AS244" i="3" l="1"/>
  <c r="AN229" i="3"/>
  <c r="AM229" i="3"/>
  <c r="AO244" i="3"/>
  <c r="AQ244" i="3"/>
  <c r="AL244" i="3"/>
  <c r="AP259" i="3"/>
  <c r="AR244" i="3"/>
  <c r="AK244" i="3"/>
  <c r="W259" i="5"/>
  <c r="AK244" i="5"/>
  <c r="Z274" i="5"/>
  <c r="AN259" i="5"/>
  <c r="AQ244" i="5"/>
  <c r="AC259" i="5"/>
  <c r="AA274" i="5"/>
  <c r="AO259" i="5"/>
  <c r="AE259" i="5"/>
  <c r="AS244" i="5"/>
  <c r="AR274" i="5"/>
  <c r="AD289" i="5"/>
  <c r="X259" i="5"/>
  <c r="AL244" i="5"/>
  <c r="AM244" i="5"/>
  <c r="Y259" i="5"/>
  <c r="AB259" i="5"/>
  <c r="AP244" i="5"/>
  <c r="AK259" i="3" l="1"/>
  <c r="AR259" i="3"/>
  <c r="AM244" i="3"/>
  <c r="AS259" i="3"/>
  <c r="AO259" i="3"/>
  <c r="AL259" i="3"/>
  <c r="AN244" i="3"/>
  <c r="AQ259" i="3"/>
  <c r="AP274" i="3"/>
  <c r="AK259" i="5"/>
  <c r="W274" i="5"/>
  <c r="AA289" i="5"/>
  <c r="AO274" i="5"/>
  <c r="AC274" i="5"/>
  <c r="AQ259" i="5"/>
  <c r="AS259" i="5"/>
  <c r="AE274" i="5"/>
  <c r="AM259" i="5"/>
  <c r="Y274" i="5"/>
  <c r="AL259" i="5"/>
  <c r="X274" i="5"/>
  <c r="AB274" i="5"/>
  <c r="AP259" i="5"/>
  <c r="AD304" i="5"/>
  <c r="AR289" i="5"/>
  <c r="Z289" i="5"/>
  <c r="AN274" i="5"/>
  <c r="AS274" i="3" l="1"/>
  <c r="AM259" i="3"/>
  <c r="AN259" i="3"/>
  <c r="AL274" i="3"/>
  <c r="AR274" i="3"/>
  <c r="AQ274" i="3"/>
  <c r="AO274" i="3"/>
  <c r="AP289" i="3"/>
  <c r="AK274" i="3"/>
  <c r="AE289" i="5"/>
  <c r="AS274" i="5"/>
  <c r="AB289" i="5"/>
  <c r="AP274" i="5"/>
  <c r="AQ274" i="5"/>
  <c r="AC289" i="5"/>
  <c r="Z304" i="5"/>
  <c r="AN289" i="5"/>
  <c r="AD319" i="5"/>
  <c r="AR304" i="5"/>
  <c r="AL274" i="5"/>
  <c r="X289" i="5"/>
  <c r="AA304" i="5"/>
  <c r="AO289" i="5"/>
  <c r="Y289" i="5"/>
  <c r="AM274" i="5"/>
  <c r="W289" i="5"/>
  <c r="AK274" i="5"/>
  <c r="S43" i="1"/>
  <c r="R17" i="1"/>
  <c r="R16" i="1"/>
  <c r="R15" i="1"/>
  <c r="R14" i="1"/>
  <c r="R13" i="1"/>
  <c r="R12" i="1"/>
  <c r="R11" i="1"/>
  <c r="R10" i="1"/>
  <c r="P32" i="1"/>
  <c r="AP304" i="3" l="1"/>
  <c r="AO289" i="3"/>
  <c r="AN274" i="3"/>
  <c r="AQ289" i="3"/>
  <c r="AM274" i="3"/>
  <c r="AL289" i="3"/>
  <c r="AK289" i="3"/>
  <c r="AR289" i="3"/>
  <c r="AS289" i="3"/>
  <c r="AD334" i="5"/>
  <c r="AR319" i="5"/>
  <c r="AQ289" i="5"/>
  <c r="AC304" i="5"/>
  <c r="Z319" i="5"/>
  <c r="AN304" i="5"/>
  <c r="AA319" i="5"/>
  <c r="AO304" i="5"/>
  <c r="AE304" i="5"/>
  <c r="AS289" i="5"/>
  <c r="Y304" i="5"/>
  <c r="AM289" i="5"/>
  <c r="X304" i="5"/>
  <c r="AL289" i="5"/>
  <c r="W304" i="5"/>
  <c r="AK289" i="5"/>
  <c r="AB304" i="5"/>
  <c r="AP289" i="5"/>
  <c r="AV48" i="4"/>
  <c r="AV47" i="4"/>
  <c r="AV44" i="4"/>
  <c r="AV43" i="4"/>
  <c r="AV40" i="4"/>
  <c r="AV39" i="4"/>
  <c r="AV36" i="4"/>
  <c r="AV32" i="4"/>
  <c r="AV31" i="4"/>
  <c r="AK304" i="3" l="1"/>
  <c r="AN289" i="3"/>
  <c r="AL304" i="3"/>
  <c r="AO304" i="3"/>
  <c r="AQ304" i="3"/>
  <c r="AR304" i="3"/>
  <c r="AS304" i="3"/>
  <c r="AM289" i="3"/>
  <c r="AP319" i="3"/>
  <c r="AP304" i="5"/>
  <c r="AB319" i="5"/>
  <c r="AA334" i="5"/>
  <c r="AO319" i="5"/>
  <c r="X319" i="5"/>
  <c r="AL304" i="5"/>
  <c r="AN319" i="5"/>
  <c r="Z334" i="5"/>
  <c r="AD349" i="5"/>
  <c r="AR334" i="5"/>
  <c r="W319" i="5"/>
  <c r="AK304" i="5"/>
  <c r="AC319" i="5"/>
  <c r="AQ304" i="5"/>
  <c r="AE319" i="5"/>
  <c r="AS304" i="5"/>
  <c r="AM304" i="5"/>
  <c r="Y319" i="5"/>
  <c r="BQ45" i="4"/>
  <c r="BQ37" i="4"/>
  <c r="BQ29" i="4"/>
  <c r="BQ13" i="4"/>
  <c r="BQ5" i="4"/>
  <c r="BQ38" i="4"/>
  <c r="BQ52" i="4"/>
  <c r="BR52" i="4" s="1"/>
  <c r="BQ44" i="4"/>
  <c r="BQ36" i="4"/>
  <c r="BQ28" i="4"/>
  <c r="BQ12" i="4"/>
  <c r="BQ4" i="4"/>
  <c r="BQ14" i="4"/>
  <c r="BQ51" i="4"/>
  <c r="BQ43" i="4"/>
  <c r="BQ35" i="4"/>
  <c r="BQ27" i="4"/>
  <c r="BQ19" i="4"/>
  <c r="BQ11" i="4"/>
  <c r="BQ3" i="4"/>
  <c r="BQ50" i="4"/>
  <c r="BQ42" i="4"/>
  <c r="BQ34" i="4"/>
  <c r="BQ26" i="4"/>
  <c r="BQ18" i="4"/>
  <c r="BQ10" i="4"/>
  <c r="BQ46" i="4"/>
  <c r="BQ49" i="4"/>
  <c r="BQ41" i="4"/>
  <c r="BQ33" i="4"/>
  <c r="BQ17" i="4"/>
  <c r="BQ9" i="4"/>
  <c r="BQ7" i="4"/>
  <c r="BQ48" i="4"/>
  <c r="BQ40" i="4"/>
  <c r="BQ32" i="4"/>
  <c r="BQ16" i="4"/>
  <c r="BQ8" i="4"/>
  <c r="BQ30" i="4"/>
  <c r="BQ47" i="4"/>
  <c r="BQ39" i="4"/>
  <c r="BQ31" i="4"/>
  <c r="BQ23" i="4"/>
  <c r="BQ15" i="4"/>
  <c r="AU47" i="4"/>
  <c r="AU43" i="4"/>
  <c r="AU42" i="4"/>
  <c r="AU39" i="4"/>
  <c r="AG50" i="4"/>
  <c r="AG44" i="4"/>
  <c r="AG43" i="4"/>
  <c r="AG39" i="4"/>
  <c r="AG36" i="4"/>
  <c r="AG31" i="4"/>
  <c r="AG32" i="4"/>
  <c r="AG40" i="4"/>
  <c r="AG38" i="4"/>
  <c r="AG35" i="4"/>
  <c r="AG48" i="4"/>
  <c r="AG46" i="4"/>
  <c r="AG45" i="4"/>
  <c r="AG41" i="4"/>
  <c r="AG51" i="4"/>
  <c r="AG42" i="4"/>
  <c r="AG49" i="4"/>
  <c r="AG47" i="4"/>
  <c r="AG34" i="4"/>
  <c r="AG33" i="4"/>
  <c r="AG37" i="4"/>
  <c r="AV33" i="4"/>
  <c r="AV37" i="4"/>
  <c r="AT43" i="4"/>
  <c r="AU34" i="4"/>
  <c r="AU46" i="4"/>
  <c r="AU35" i="4"/>
  <c r="AU38" i="4"/>
  <c r="AT39" i="4"/>
  <c r="AT47" i="4"/>
  <c r="AV35" i="4"/>
  <c r="AT40" i="4"/>
  <c r="AU40" i="4"/>
  <c r="AV51" i="4"/>
  <c r="AT32" i="4"/>
  <c r="AU32" i="4"/>
  <c r="AV34" i="4"/>
  <c r="AV38" i="4"/>
  <c r="AV42" i="4"/>
  <c r="AV46" i="4"/>
  <c r="AV50" i="4"/>
  <c r="AU51" i="4"/>
  <c r="AV41" i="4"/>
  <c r="AV45" i="4"/>
  <c r="AV49" i="4"/>
  <c r="AT34" i="4"/>
  <c r="AP334" i="3" l="1"/>
  <c r="AK319" i="3"/>
  <c r="AM304" i="3"/>
  <c r="AO319" i="3"/>
  <c r="AS319" i="3"/>
  <c r="AL319" i="3"/>
  <c r="AR319" i="3"/>
  <c r="AN304" i="3"/>
  <c r="AQ319" i="3"/>
  <c r="AQ319" i="5"/>
  <c r="AC334" i="5"/>
  <c r="X334" i="5"/>
  <c r="AL319" i="5"/>
  <c r="AD364" i="5"/>
  <c r="AR349" i="5"/>
  <c r="AE334" i="5"/>
  <c r="AS319" i="5"/>
  <c r="W334" i="5"/>
  <c r="AK319" i="5"/>
  <c r="AO334" i="5"/>
  <c r="AA349" i="5"/>
  <c r="Z349" i="5"/>
  <c r="AN334" i="5"/>
  <c r="Y334" i="5"/>
  <c r="AM319" i="5"/>
  <c r="AB334" i="5"/>
  <c r="AP319" i="5"/>
  <c r="AU41" i="4"/>
  <c r="AU44" i="4"/>
  <c r="AT35" i="4"/>
  <c r="AT44" i="4"/>
  <c r="AU31" i="4"/>
  <c r="AT31" i="4"/>
  <c r="AT38" i="4"/>
  <c r="AU49" i="4"/>
  <c r="AT33" i="4"/>
  <c r="AF42" i="4"/>
  <c r="AU48" i="4"/>
  <c r="AU36" i="4"/>
  <c r="AT36" i="4"/>
  <c r="AU33" i="4"/>
  <c r="AT51" i="4"/>
  <c r="AT48" i="4"/>
  <c r="R49" i="4"/>
  <c r="R37" i="4"/>
  <c r="R38" i="4"/>
  <c r="R50" i="4"/>
  <c r="AF45" i="4"/>
  <c r="AF49" i="4"/>
  <c r="R42" i="4"/>
  <c r="AF47" i="4"/>
  <c r="R45" i="4"/>
  <c r="AF41" i="4"/>
  <c r="AF33" i="4"/>
  <c r="R41" i="4"/>
  <c r="AE48" i="4"/>
  <c r="AF40" i="4"/>
  <c r="AF51" i="4"/>
  <c r="AE33" i="4"/>
  <c r="AE31" i="4"/>
  <c r="R18" i="4"/>
  <c r="AE35" i="4"/>
  <c r="R34" i="4"/>
  <c r="R17" i="4"/>
  <c r="AG23" i="4"/>
  <c r="AV26" i="4"/>
  <c r="AG27" i="4"/>
  <c r="AG24" i="4"/>
  <c r="AG25" i="4"/>
  <c r="AG28" i="4"/>
  <c r="R46" i="4"/>
  <c r="AG15" i="4"/>
  <c r="AE40" i="4"/>
  <c r="AG14" i="4"/>
  <c r="AG4" i="4"/>
  <c r="AG22" i="4"/>
  <c r="AE51" i="4"/>
  <c r="AF34" i="4"/>
  <c r="AF43" i="4"/>
  <c r="AF32" i="4"/>
  <c r="AF31" i="4"/>
  <c r="AE39" i="4"/>
  <c r="AF39" i="4"/>
  <c r="AF44" i="4"/>
  <c r="AF50" i="4"/>
  <c r="AE36" i="4"/>
  <c r="AE44" i="4"/>
  <c r="AE37" i="4"/>
  <c r="AF38" i="4"/>
  <c r="R32" i="4"/>
  <c r="AF36" i="4"/>
  <c r="AE34" i="4"/>
  <c r="AE49" i="4"/>
  <c r="AF37" i="4"/>
  <c r="R40" i="4"/>
  <c r="AE42" i="4"/>
  <c r="R33" i="4"/>
  <c r="AF46" i="4"/>
  <c r="AE50" i="4"/>
  <c r="R43" i="4"/>
  <c r="AE47" i="4"/>
  <c r="R51" i="4"/>
  <c r="R48" i="4"/>
  <c r="R39" i="4"/>
  <c r="R47" i="4"/>
  <c r="AF35" i="4"/>
  <c r="R35" i="4"/>
  <c r="AE41" i="4"/>
  <c r="AE45" i="4"/>
  <c r="R44" i="4"/>
  <c r="AE43" i="4"/>
  <c r="AE38" i="4"/>
  <c r="AE32" i="4"/>
  <c r="AF48" i="4"/>
  <c r="R31" i="4"/>
  <c r="R36" i="4"/>
  <c r="AE46" i="4"/>
  <c r="AG3" i="4"/>
  <c r="R12" i="4"/>
  <c r="AT46" i="4"/>
  <c r="AV11" i="4"/>
  <c r="AT49" i="4"/>
  <c r="AT42" i="4"/>
  <c r="AU50" i="4"/>
  <c r="AT37" i="4"/>
  <c r="AV27" i="4"/>
  <c r="AV12" i="4"/>
  <c r="AU45" i="4"/>
  <c r="AT50" i="4"/>
  <c r="AU37" i="4"/>
  <c r="AT45" i="4"/>
  <c r="AV29" i="4"/>
  <c r="AT41" i="4"/>
  <c r="AV28" i="4"/>
  <c r="AG29" i="4"/>
  <c r="AG16" i="4"/>
  <c r="AN319" i="3" l="1"/>
  <c r="AO334" i="3"/>
  <c r="AR334" i="3"/>
  <c r="AM319" i="3"/>
  <c r="AL334" i="3"/>
  <c r="AK334" i="3"/>
  <c r="AP349" i="3"/>
  <c r="AQ334" i="3"/>
  <c r="AS334" i="3"/>
  <c r="AP334" i="5"/>
  <c r="AB349" i="5"/>
  <c r="W349" i="5"/>
  <c r="AK334" i="5"/>
  <c r="Y349" i="5"/>
  <c r="AM334" i="5"/>
  <c r="AE349" i="5"/>
  <c r="AS334" i="5"/>
  <c r="Z364" i="5"/>
  <c r="AN349" i="5"/>
  <c r="AD379" i="5"/>
  <c r="AR364" i="5"/>
  <c r="AA364" i="5"/>
  <c r="AO349" i="5"/>
  <c r="X349" i="5"/>
  <c r="AL334" i="5"/>
  <c r="AQ334" i="5"/>
  <c r="AC349" i="5"/>
  <c r="R7" i="4"/>
  <c r="R23" i="4"/>
  <c r="AV4" i="4"/>
  <c r="AV7" i="4"/>
  <c r="AV8" i="4"/>
  <c r="R4" i="4"/>
  <c r="R26" i="4"/>
  <c r="AV6" i="4"/>
  <c r="AV5" i="4"/>
  <c r="AV10" i="4"/>
  <c r="R9" i="4"/>
  <c r="R16" i="4"/>
  <c r="Q50" i="4"/>
  <c r="BP50" i="4" s="1"/>
  <c r="BR50" i="4" s="1"/>
  <c r="R6" i="4"/>
  <c r="R8" i="4"/>
  <c r="R29" i="4"/>
  <c r="R25" i="4"/>
  <c r="R15" i="4"/>
  <c r="Q46" i="4"/>
  <c r="BP46" i="4" s="1"/>
  <c r="BR46" i="4" s="1"/>
  <c r="R13" i="4"/>
  <c r="R14" i="4"/>
  <c r="AF4" i="4"/>
  <c r="Q31" i="4"/>
  <c r="BP31" i="4" s="1"/>
  <c r="BR31" i="4" s="1"/>
  <c r="P42" i="4"/>
  <c r="Q33" i="4"/>
  <c r="BP33" i="4" s="1"/>
  <c r="BR33" i="4" s="1"/>
  <c r="P50" i="4"/>
  <c r="Q45" i="4"/>
  <c r="BP45" i="4" s="1"/>
  <c r="BR45" i="4" s="1"/>
  <c r="Q37" i="4"/>
  <c r="BP37" i="4" s="1"/>
  <c r="BR37" i="4" s="1"/>
  <c r="R22" i="4"/>
  <c r="Q41" i="4"/>
  <c r="BP41" i="4" s="1"/>
  <c r="BR41" i="4" s="1"/>
  <c r="R28" i="4"/>
  <c r="AF15" i="4"/>
  <c r="P36" i="4"/>
  <c r="P41" i="4"/>
  <c r="Q42" i="4"/>
  <c r="BP42" i="4" s="1"/>
  <c r="BR42" i="4" s="1"/>
  <c r="AE22" i="4"/>
  <c r="AE24" i="4"/>
  <c r="Q36" i="4"/>
  <c r="BP36" i="4" s="1"/>
  <c r="BR36" i="4" s="1"/>
  <c r="P37" i="4"/>
  <c r="Q38" i="4"/>
  <c r="BP38" i="4" s="1"/>
  <c r="BR38" i="4" s="1"/>
  <c r="R30" i="4"/>
  <c r="AF22" i="4"/>
  <c r="R20" i="4"/>
  <c r="Q32" i="4"/>
  <c r="BP32" i="4" s="1"/>
  <c r="BR32" i="4" s="1"/>
  <c r="P45" i="4"/>
  <c r="P38" i="4"/>
  <c r="AF24" i="4"/>
  <c r="R24" i="4"/>
  <c r="AF14" i="4"/>
  <c r="Q51" i="4"/>
  <c r="BP51" i="4" s="1"/>
  <c r="BR51" i="4" s="1"/>
  <c r="AV30" i="4"/>
  <c r="R10" i="4"/>
  <c r="P31" i="4"/>
  <c r="R27" i="4"/>
  <c r="Q35" i="4"/>
  <c r="BP35" i="4" s="1"/>
  <c r="BR35" i="4" s="1"/>
  <c r="Q40" i="4"/>
  <c r="BP40" i="4" s="1"/>
  <c r="BR40" i="4" s="1"/>
  <c r="AF27" i="4"/>
  <c r="AE23" i="4"/>
  <c r="AE15" i="4"/>
  <c r="AE4" i="4"/>
  <c r="AE25" i="4"/>
  <c r="R21" i="4"/>
  <c r="P35" i="4"/>
  <c r="AG26" i="4"/>
  <c r="P49" i="4"/>
  <c r="P40" i="4"/>
  <c r="AF25" i="4"/>
  <c r="P46" i="4"/>
  <c r="AE14" i="4"/>
  <c r="AE28" i="4"/>
  <c r="AF28" i="4"/>
  <c r="AE27" i="4"/>
  <c r="Q34" i="4"/>
  <c r="BP34" i="4" s="1"/>
  <c r="BR34" i="4" s="1"/>
  <c r="R11" i="4"/>
  <c r="Q39" i="4"/>
  <c r="BP39" i="4" s="1"/>
  <c r="BR39" i="4" s="1"/>
  <c r="R19" i="4"/>
  <c r="P34" i="4"/>
  <c r="Q44" i="4"/>
  <c r="BP44" i="4" s="1"/>
  <c r="BR44" i="4" s="1"/>
  <c r="P44" i="4"/>
  <c r="AE16" i="4"/>
  <c r="AF16" i="4"/>
  <c r="AU9" i="4"/>
  <c r="Q43" i="4"/>
  <c r="BP43" i="4" s="1"/>
  <c r="BR43" i="4" s="1"/>
  <c r="P32" i="4"/>
  <c r="AF29" i="4"/>
  <c r="P33" i="4"/>
  <c r="AV9" i="4"/>
  <c r="AF23" i="4"/>
  <c r="AE29" i="4"/>
  <c r="Q47" i="4"/>
  <c r="BP47" i="4" s="1"/>
  <c r="BR47" i="4" s="1"/>
  <c r="P39" i="4"/>
  <c r="Q48" i="4"/>
  <c r="BP48" i="4" s="1"/>
  <c r="BR48" i="4" s="1"/>
  <c r="P51" i="4"/>
  <c r="P47" i="4"/>
  <c r="P43" i="4"/>
  <c r="Q49" i="4"/>
  <c r="BP49" i="4" s="1"/>
  <c r="BR49" i="4" s="1"/>
  <c r="R5" i="4"/>
  <c r="AU12" i="4"/>
  <c r="P48" i="4"/>
  <c r="AU4" i="4"/>
  <c r="AT11" i="4"/>
  <c r="AU27" i="4"/>
  <c r="AT28" i="4"/>
  <c r="AU8" i="4"/>
  <c r="AT29" i="4"/>
  <c r="AT27" i="4"/>
  <c r="AU29" i="4"/>
  <c r="AU28" i="4"/>
  <c r="Q4" i="4"/>
  <c r="AF3" i="4"/>
  <c r="AT12" i="4"/>
  <c r="AU11" i="4"/>
  <c r="R3" i="4"/>
  <c r="AE3" i="4"/>
  <c r="AG5" i="4"/>
  <c r="AG17" i="4"/>
  <c r="AG30" i="4"/>
  <c r="AQ349" i="3" l="1"/>
  <c r="AM334" i="3"/>
  <c r="AP364" i="3"/>
  <c r="AR349" i="3"/>
  <c r="AK349" i="3"/>
  <c r="AO349" i="3"/>
  <c r="AL349" i="3"/>
  <c r="AN334" i="3"/>
  <c r="AS349" i="3"/>
  <c r="X364" i="5"/>
  <c r="AL349" i="5"/>
  <c r="AE364" i="5"/>
  <c r="AS349" i="5"/>
  <c r="AA379" i="5"/>
  <c r="AO364" i="5"/>
  <c r="Y364" i="5"/>
  <c r="AM349" i="5"/>
  <c r="AR379" i="5"/>
  <c r="AD394" i="5"/>
  <c r="W364" i="5"/>
  <c r="AK349" i="5"/>
  <c r="AC364" i="5"/>
  <c r="AQ349" i="5"/>
  <c r="AB364" i="5"/>
  <c r="AP349" i="5"/>
  <c r="AN364" i="5"/>
  <c r="Z379" i="5"/>
  <c r="AU10" i="4"/>
  <c r="AT30" i="4"/>
  <c r="AU6" i="4"/>
  <c r="AT7" i="4"/>
  <c r="P23" i="4"/>
  <c r="Q23" i="4"/>
  <c r="P4" i="4"/>
  <c r="AT4" i="4"/>
  <c r="AU5" i="4"/>
  <c r="AT6" i="4"/>
  <c r="AT10" i="4"/>
  <c r="AU7" i="4"/>
  <c r="AT8" i="4"/>
  <c r="P26" i="4"/>
  <c r="P12" i="4"/>
  <c r="Q26" i="4"/>
  <c r="Q12" i="4"/>
  <c r="AT5" i="4"/>
  <c r="AU30" i="4"/>
  <c r="Q18" i="4"/>
  <c r="Q25" i="4"/>
  <c r="Q13" i="4"/>
  <c r="Q29" i="4"/>
  <c r="BP29" i="4" s="1"/>
  <c r="BR29" i="4" s="1"/>
  <c r="P9" i="4"/>
  <c r="Q16" i="4"/>
  <c r="Q8" i="4"/>
  <c r="Q30" i="4"/>
  <c r="P8" i="4"/>
  <c r="P15" i="4"/>
  <c r="P6" i="4"/>
  <c r="P16" i="4"/>
  <c r="Q9" i="4"/>
  <c r="Q17" i="4"/>
  <c r="P13" i="4"/>
  <c r="P27" i="4"/>
  <c r="P28" i="4"/>
  <c r="Q14" i="4"/>
  <c r="P14" i="4"/>
  <c r="P29" i="4"/>
  <c r="P25" i="4"/>
  <c r="Q15" i="4"/>
  <c r="Q6" i="4"/>
  <c r="P22" i="4"/>
  <c r="P18" i="4"/>
  <c r="Q28" i="4"/>
  <c r="BP28" i="4" s="1"/>
  <c r="BR28" i="4" s="1"/>
  <c r="P30" i="4"/>
  <c r="Q20" i="4"/>
  <c r="Q22" i="4"/>
  <c r="P17" i="4"/>
  <c r="Q10" i="4"/>
  <c r="Q24" i="4"/>
  <c r="P20" i="4"/>
  <c r="P10" i="4"/>
  <c r="Q11" i="4"/>
  <c r="P24" i="4"/>
  <c r="Q19" i="4"/>
  <c r="P21" i="4"/>
  <c r="Q27" i="4"/>
  <c r="BP27" i="4" s="1"/>
  <c r="BR27" i="4" s="1"/>
  <c r="AT9" i="4"/>
  <c r="AU26" i="4"/>
  <c r="AT26" i="4"/>
  <c r="Q7" i="4"/>
  <c r="Q21" i="4"/>
  <c r="P19" i="4"/>
  <c r="P7" i="4"/>
  <c r="P11" i="4"/>
  <c r="AE30" i="4"/>
  <c r="AE26" i="4"/>
  <c r="AF17" i="4"/>
  <c r="AF26" i="4"/>
  <c r="P3" i="4"/>
  <c r="AF30" i="4"/>
  <c r="AF5" i="4"/>
  <c r="P5" i="4"/>
  <c r="Q5" i="4"/>
  <c r="AE17" i="4"/>
  <c r="AE5" i="4"/>
  <c r="Q3" i="4"/>
  <c r="AG18" i="4"/>
  <c r="AG11" i="4"/>
  <c r="AN349" i="3" l="1"/>
  <c r="AR364" i="3"/>
  <c r="AL364" i="3"/>
  <c r="AK364" i="3"/>
  <c r="AO364" i="3"/>
  <c r="AP379" i="3"/>
  <c r="AM349" i="3"/>
  <c r="AQ364" i="3"/>
  <c r="AS364" i="3"/>
  <c r="AP364" i="5"/>
  <c r="AB379" i="5"/>
  <c r="Y379" i="5"/>
  <c r="AM364" i="5"/>
  <c r="AC379" i="5"/>
  <c r="AQ364" i="5"/>
  <c r="AA394" i="5"/>
  <c r="AO379" i="5"/>
  <c r="W379" i="5"/>
  <c r="AK364" i="5"/>
  <c r="AE379" i="5"/>
  <c r="AS364" i="5"/>
  <c r="Z394" i="5"/>
  <c r="AN379" i="5"/>
  <c r="AD409" i="5"/>
  <c r="AR394" i="5"/>
  <c r="X379" i="5"/>
  <c r="AL364" i="5"/>
  <c r="BP26" i="4"/>
  <c r="BR26" i="4" s="1"/>
  <c r="BP30" i="4"/>
  <c r="BR30" i="4" s="1"/>
  <c r="AF11" i="4"/>
  <c r="BP11" i="4" s="1"/>
  <c r="BR11" i="4" s="1"/>
  <c r="AF18" i="4"/>
  <c r="AE11" i="4"/>
  <c r="AE18" i="4"/>
  <c r="AG6" i="4"/>
  <c r="AK379" i="3" l="1"/>
  <c r="AM364" i="3"/>
  <c r="AL379" i="3"/>
  <c r="AR379" i="3"/>
  <c r="AQ379" i="3"/>
  <c r="AP394" i="3"/>
  <c r="AO379" i="3"/>
  <c r="AS379" i="3"/>
  <c r="AN364" i="3"/>
  <c r="W394" i="5"/>
  <c r="AK379" i="5"/>
  <c r="Z409" i="5"/>
  <c r="AN394" i="5"/>
  <c r="AC394" i="5"/>
  <c r="AQ379" i="5"/>
  <c r="AL379" i="5"/>
  <c r="X394" i="5"/>
  <c r="AD424" i="5"/>
  <c r="AR409" i="5"/>
  <c r="AO394" i="5"/>
  <c r="AA409" i="5"/>
  <c r="AE394" i="5"/>
  <c r="AS379" i="5"/>
  <c r="Y394" i="5"/>
  <c r="AM379" i="5"/>
  <c r="AP379" i="5"/>
  <c r="AB394" i="5"/>
  <c r="AG19" i="4"/>
  <c r="AG8" i="4"/>
  <c r="AE6" i="4"/>
  <c r="AF6" i="4"/>
  <c r="AG12" i="4"/>
  <c r="AS394" i="3" l="1"/>
  <c r="AR394" i="3"/>
  <c r="AO394" i="3"/>
  <c r="AL394" i="3"/>
  <c r="AP409" i="3"/>
  <c r="AM379" i="3"/>
  <c r="AK394" i="3"/>
  <c r="AQ394" i="3"/>
  <c r="AN379" i="3"/>
  <c r="X409" i="5"/>
  <c r="AL394" i="5"/>
  <c r="AE409" i="5"/>
  <c r="AS394" i="5"/>
  <c r="AC409" i="5"/>
  <c r="AQ394" i="5"/>
  <c r="AR424" i="5"/>
  <c r="Y409" i="5"/>
  <c r="AM394" i="5"/>
  <c r="AO409" i="5"/>
  <c r="AA424" i="5"/>
  <c r="W409" i="5"/>
  <c r="AK394" i="5"/>
  <c r="Z424" i="5"/>
  <c r="AN409" i="5"/>
  <c r="AB409" i="5"/>
  <c r="AP394" i="5"/>
  <c r="AF19" i="4"/>
  <c r="AE19" i="4"/>
  <c r="AF8" i="4"/>
  <c r="BP8" i="4" s="1"/>
  <c r="BR8" i="4" s="1"/>
  <c r="AG20" i="4"/>
  <c r="AG9" i="4"/>
  <c r="AE8" i="4"/>
  <c r="AF12" i="4"/>
  <c r="BP12" i="4" s="1"/>
  <c r="BR12" i="4" s="1"/>
  <c r="AG7" i="4"/>
  <c r="AE12" i="4"/>
  <c r="AG10" i="4"/>
  <c r="AD439" i="5" l="1"/>
  <c r="AR439" i="5" s="1"/>
  <c r="AQ409" i="3"/>
  <c r="AL409" i="3"/>
  <c r="AK409" i="3"/>
  <c r="AN394" i="3"/>
  <c r="AS409" i="3"/>
  <c r="AO409" i="3"/>
  <c r="AP439" i="3"/>
  <c r="AP424" i="3"/>
  <c r="AM394" i="3"/>
  <c r="AR409" i="3"/>
  <c r="Y424" i="5"/>
  <c r="AM409" i="5"/>
  <c r="AN424" i="5"/>
  <c r="AK409" i="5"/>
  <c r="W424" i="5"/>
  <c r="AQ409" i="5"/>
  <c r="AC424" i="5"/>
  <c r="X424" i="5"/>
  <c r="AL409" i="5"/>
  <c r="AO424" i="5"/>
  <c r="AB424" i="5"/>
  <c r="AP409" i="5"/>
  <c r="AS409" i="5"/>
  <c r="AE424" i="5"/>
  <c r="AE20" i="4"/>
  <c r="AF9" i="4"/>
  <c r="BP9" i="4" s="1"/>
  <c r="BR9" i="4" s="1"/>
  <c r="AF20" i="4"/>
  <c r="AE10" i="4"/>
  <c r="AF10" i="4"/>
  <c r="BP10" i="4" s="1"/>
  <c r="BR10" i="4" s="1"/>
  <c r="AE9" i="4"/>
  <c r="AG13" i="4"/>
  <c r="AG21" i="4"/>
  <c r="AF7" i="4"/>
  <c r="BP7" i="4" s="1"/>
  <c r="BR7" i="4" s="1"/>
  <c r="AE7" i="4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AA439" i="5" l="1"/>
  <c r="AO439" i="5" s="1"/>
  <c r="Z439" i="5"/>
  <c r="AN439" i="5" s="1"/>
  <c r="AQ439" i="3"/>
  <c r="AQ424" i="3"/>
  <c r="AM409" i="3"/>
  <c r="AN409" i="3"/>
  <c r="AO439" i="3"/>
  <c r="AO424" i="3"/>
  <c r="AL439" i="3"/>
  <c r="AL424" i="3"/>
  <c r="AR424" i="3"/>
  <c r="AR439" i="3"/>
  <c r="AK439" i="3"/>
  <c r="AK424" i="3"/>
  <c r="AS439" i="3"/>
  <c r="AS424" i="3"/>
  <c r="AL424" i="5"/>
  <c r="AM424" i="5"/>
  <c r="AK424" i="5"/>
  <c r="AS424" i="5"/>
  <c r="AQ424" i="5"/>
  <c r="AP424" i="5"/>
  <c r="AF21" i="4"/>
  <c r="AF13" i="4"/>
  <c r="AE13" i="4"/>
  <c r="AE21" i="4"/>
  <c r="AI31" i="1"/>
  <c r="AH31" i="1"/>
  <c r="AI30" i="1"/>
  <c r="AH30" i="1"/>
  <c r="AI29" i="1"/>
  <c r="AH29" i="1"/>
  <c r="AI28" i="1"/>
  <c r="AH28" i="1"/>
  <c r="AI27" i="1"/>
  <c r="AH27" i="1"/>
  <c r="AI26" i="1"/>
  <c r="AH26" i="1"/>
  <c r="AI25" i="1"/>
  <c r="AH25" i="1"/>
  <c r="AI24" i="1"/>
  <c r="AH24" i="1"/>
  <c r="AI23" i="1"/>
  <c r="AH23" i="1"/>
  <c r="AI22" i="1"/>
  <c r="AH22" i="1"/>
  <c r="AI21" i="1"/>
  <c r="AH21" i="1"/>
  <c r="AI20" i="1"/>
  <c r="AH20" i="1"/>
  <c r="AI19" i="1"/>
  <c r="AH19" i="1"/>
  <c r="AI18" i="1"/>
  <c r="AH18" i="1"/>
  <c r="AI17" i="1"/>
  <c r="AH17" i="1"/>
  <c r="AI16" i="1"/>
  <c r="AH16" i="1"/>
  <c r="AI15" i="1"/>
  <c r="AH15" i="1"/>
  <c r="AI14" i="1"/>
  <c r="AH14" i="1"/>
  <c r="AI13" i="1"/>
  <c r="AH13" i="1"/>
  <c r="AI12" i="1"/>
  <c r="AH12" i="1"/>
  <c r="AI11" i="1"/>
  <c r="AH11" i="1"/>
  <c r="AI10" i="1"/>
  <c r="AH10" i="1"/>
  <c r="AI9" i="1"/>
  <c r="AH9" i="1"/>
  <c r="AI8" i="1"/>
  <c r="AH8" i="1"/>
  <c r="B59" i="1"/>
  <c r="AJ59" i="1" s="1"/>
  <c r="B58" i="1"/>
  <c r="AJ58" i="1" s="1"/>
  <c r="B57" i="1"/>
  <c r="AJ57" i="1" s="1"/>
  <c r="B56" i="1"/>
  <c r="AJ56" i="1" s="1"/>
  <c r="B55" i="1"/>
  <c r="AJ55" i="1" s="1"/>
  <c r="B54" i="1"/>
  <c r="AJ54" i="1" s="1"/>
  <c r="B53" i="1"/>
  <c r="AJ53" i="1" s="1"/>
  <c r="B52" i="1"/>
  <c r="AJ52" i="1" s="1"/>
  <c r="B51" i="1"/>
  <c r="AJ51" i="1" s="1"/>
  <c r="B50" i="1"/>
  <c r="AJ50" i="1" s="1"/>
  <c r="B49" i="1"/>
  <c r="AJ49" i="1" s="1"/>
  <c r="B48" i="1"/>
  <c r="AJ48" i="1" s="1"/>
  <c r="B47" i="1"/>
  <c r="AJ47" i="1" s="1"/>
  <c r="B46" i="1"/>
  <c r="AJ46" i="1" s="1"/>
  <c r="B45" i="1"/>
  <c r="AJ45" i="1" s="1"/>
  <c r="B44" i="1"/>
  <c r="AJ44" i="1" s="1"/>
  <c r="B43" i="1"/>
  <c r="AJ43" i="1" s="1"/>
  <c r="B42" i="1"/>
  <c r="AJ42" i="1" s="1"/>
  <c r="B41" i="1"/>
  <c r="AJ41" i="1" s="1"/>
  <c r="B40" i="1"/>
  <c r="AJ40" i="1" s="1"/>
  <c r="B39" i="1"/>
  <c r="AJ39" i="1" s="1"/>
  <c r="B38" i="1"/>
  <c r="AJ38" i="1" s="1"/>
  <c r="B37" i="1"/>
  <c r="AJ37" i="1" s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F32" i="1"/>
  <c r="AB439" i="5" l="1"/>
  <c r="AP439" i="5" s="1"/>
  <c r="Y439" i="5"/>
  <c r="AM439" i="5" s="1"/>
  <c r="AC439" i="5"/>
  <c r="AQ439" i="5" s="1"/>
  <c r="AE439" i="5"/>
  <c r="AS439" i="5" s="1"/>
  <c r="X439" i="5"/>
  <c r="AL439" i="5" s="1"/>
  <c r="W439" i="5"/>
  <c r="AK439" i="5" s="1"/>
  <c r="AN439" i="3"/>
  <c r="AN424" i="3"/>
  <c r="AM439" i="3"/>
  <c r="AM424" i="3"/>
  <c r="AP41" i="1"/>
  <c r="AL41" i="1"/>
  <c r="AO41" i="1"/>
  <c r="AS41" i="1"/>
  <c r="AV41" i="1"/>
  <c r="AK41" i="1"/>
  <c r="AN41" i="1"/>
  <c r="AU41" i="1"/>
  <c r="AQ41" i="1"/>
  <c r="AT41" i="1"/>
  <c r="AM41" i="1"/>
  <c r="AR41" i="1"/>
  <c r="AN49" i="1"/>
  <c r="AQ49" i="1"/>
  <c r="AU49" i="1"/>
  <c r="AM49" i="1"/>
  <c r="AR49" i="1"/>
  <c r="AK49" i="1"/>
  <c r="AT49" i="1"/>
  <c r="AO49" i="1"/>
  <c r="AS49" i="1"/>
  <c r="AV49" i="1"/>
  <c r="AP49" i="1"/>
  <c r="AL49" i="1"/>
  <c r="AN57" i="1"/>
  <c r="AU57" i="1"/>
  <c r="AM57" i="1"/>
  <c r="AR57" i="1"/>
  <c r="AT57" i="1"/>
  <c r="AK57" i="1"/>
  <c r="AL57" i="1"/>
  <c r="AO57" i="1"/>
  <c r="AQ57" i="1"/>
  <c r="AP57" i="1"/>
  <c r="AS57" i="1"/>
  <c r="AV57" i="1"/>
  <c r="AU42" i="1"/>
  <c r="AQ42" i="1"/>
  <c r="AM42" i="1"/>
  <c r="AK42" i="1"/>
  <c r="AT42" i="1"/>
  <c r="AP42" i="1"/>
  <c r="AL42" i="1"/>
  <c r="AV42" i="1"/>
  <c r="AN42" i="1"/>
  <c r="AO42" i="1"/>
  <c r="AR42" i="1"/>
  <c r="AS42" i="1"/>
  <c r="AN50" i="1"/>
  <c r="AS50" i="1"/>
  <c r="AR50" i="1"/>
  <c r="AQ50" i="1"/>
  <c r="AO50" i="1"/>
  <c r="AU50" i="1"/>
  <c r="AV50" i="1"/>
  <c r="AT50" i="1"/>
  <c r="AK50" i="1"/>
  <c r="AM50" i="1"/>
  <c r="AP50" i="1"/>
  <c r="AL50" i="1"/>
  <c r="AV58" i="1"/>
  <c r="AQ58" i="1"/>
  <c r="AU58" i="1"/>
  <c r="AP58" i="1"/>
  <c r="AM58" i="1"/>
  <c r="AK58" i="1"/>
  <c r="AT58" i="1"/>
  <c r="AL58" i="1"/>
  <c r="AR58" i="1"/>
  <c r="AO58" i="1"/>
  <c r="AS58" i="1"/>
  <c r="AN58" i="1"/>
  <c r="AO43" i="1"/>
  <c r="AK43" i="1"/>
  <c r="AV43" i="1"/>
  <c r="AT43" i="1"/>
  <c r="AN43" i="1"/>
  <c r="AL43" i="1"/>
  <c r="AS43" i="1"/>
  <c r="AQ43" i="1"/>
  <c r="AM43" i="1"/>
  <c r="AP43" i="1"/>
  <c r="AR43" i="1"/>
  <c r="AU43" i="1"/>
  <c r="AL51" i="1"/>
  <c r="AK51" i="1"/>
  <c r="AR51" i="1"/>
  <c r="AU51" i="1"/>
  <c r="AQ51" i="1"/>
  <c r="AM51" i="1"/>
  <c r="AS51" i="1"/>
  <c r="AP51" i="1"/>
  <c r="AV51" i="1"/>
  <c r="AN51" i="1"/>
  <c r="AO51" i="1"/>
  <c r="AT51" i="1"/>
  <c r="AS59" i="1"/>
  <c r="AO59" i="1"/>
  <c r="AV59" i="1"/>
  <c r="AN59" i="1"/>
  <c r="AT59" i="1"/>
  <c r="AL59" i="1"/>
  <c r="AK59" i="1"/>
  <c r="AQ59" i="1"/>
  <c r="AM59" i="1"/>
  <c r="AR59" i="1"/>
  <c r="AU59" i="1"/>
  <c r="AP59" i="1"/>
  <c r="AQ40" i="1"/>
  <c r="AP40" i="1"/>
  <c r="AO40" i="1"/>
  <c r="AU40" i="1"/>
  <c r="AT40" i="1"/>
  <c r="AM40" i="1"/>
  <c r="AV40" i="1"/>
  <c r="AS40" i="1"/>
  <c r="AL40" i="1"/>
  <c r="AR40" i="1"/>
  <c r="AK40" i="1"/>
  <c r="AN40" i="1"/>
  <c r="AO44" i="1"/>
  <c r="AL44" i="1"/>
  <c r="AV44" i="1"/>
  <c r="AS44" i="1"/>
  <c r="AN44" i="1"/>
  <c r="AR44" i="1"/>
  <c r="AP44" i="1"/>
  <c r="AU44" i="1"/>
  <c r="AK44" i="1"/>
  <c r="AT44" i="1"/>
  <c r="AM44" i="1"/>
  <c r="AQ44" i="1"/>
  <c r="AO52" i="1"/>
  <c r="AS52" i="1"/>
  <c r="AV52" i="1"/>
  <c r="AP52" i="1"/>
  <c r="AN52" i="1"/>
  <c r="AR52" i="1"/>
  <c r="AU52" i="1"/>
  <c r="AM52" i="1"/>
  <c r="AL52" i="1"/>
  <c r="AK52" i="1"/>
  <c r="AT52" i="1"/>
  <c r="AQ52" i="1"/>
  <c r="AK48" i="1"/>
  <c r="AP48" i="1"/>
  <c r="AT48" i="1"/>
  <c r="AU48" i="1"/>
  <c r="AO48" i="1"/>
  <c r="AM48" i="1"/>
  <c r="AL48" i="1"/>
  <c r="AR48" i="1"/>
  <c r="AN48" i="1"/>
  <c r="AQ48" i="1"/>
  <c r="AS48" i="1"/>
  <c r="AV48" i="1"/>
  <c r="AK37" i="1"/>
  <c r="AX4" i="4" s="1"/>
  <c r="AQ37" i="1"/>
  <c r="AM37" i="1"/>
  <c r="AZ4" i="4" s="1"/>
  <c r="AR37" i="1"/>
  <c r="AV37" i="1"/>
  <c r="AN37" i="1"/>
  <c r="AP37" i="1"/>
  <c r="AL37" i="1"/>
  <c r="AY4" i="4" s="1"/>
  <c r="BK4" i="4" s="1"/>
  <c r="BP4" i="4" s="1"/>
  <c r="BR4" i="4" s="1"/>
  <c r="AO37" i="1"/>
  <c r="AT37" i="1"/>
  <c r="AU37" i="1"/>
  <c r="AS37" i="1"/>
  <c r="AN45" i="1"/>
  <c r="AM45" i="1"/>
  <c r="AT45" i="1"/>
  <c r="AO45" i="1"/>
  <c r="AL45" i="1"/>
  <c r="AU45" i="1"/>
  <c r="AS45" i="1"/>
  <c r="AK45" i="1"/>
  <c r="AQ45" i="1"/>
  <c r="AV45" i="1"/>
  <c r="AR45" i="1"/>
  <c r="AP45" i="1"/>
  <c r="AR53" i="1"/>
  <c r="AK53" i="1"/>
  <c r="AQ53" i="1"/>
  <c r="AV53" i="1"/>
  <c r="AP53" i="1"/>
  <c r="AN53" i="1"/>
  <c r="AU53" i="1"/>
  <c r="AL53" i="1"/>
  <c r="AM53" i="1"/>
  <c r="AS53" i="1"/>
  <c r="AT53" i="1"/>
  <c r="AO53" i="1"/>
  <c r="AM56" i="1"/>
  <c r="AL56" i="1"/>
  <c r="AS56" i="1"/>
  <c r="AV56" i="1"/>
  <c r="AR56" i="1"/>
  <c r="AN56" i="1"/>
  <c r="AT56" i="1"/>
  <c r="AQ56" i="1"/>
  <c r="AK56" i="1"/>
  <c r="AU56" i="1"/>
  <c r="AP56" i="1"/>
  <c r="AO56" i="1"/>
  <c r="AR38" i="1"/>
  <c r="BE5" i="4" s="1"/>
  <c r="AM38" i="1"/>
  <c r="AZ5" i="4" s="1"/>
  <c r="AU38" i="1"/>
  <c r="BH5" i="4" s="1"/>
  <c r="AQ38" i="1"/>
  <c r="BD5" i="4" s="1"/>
  <c r="AT38" i="1"/>
  <c r="BG5" i="4" s="1"/>
  <c r="AK38" i="1"/>
  <c r="AX5" i="4" s="1"/>
  <c r="AL38" i="1"/>
  <c r="AY5" i="4" s="1"/>
  <c r="AP38" i="1"/>
  <c r="BC5" i="4" s="1"/>
  <c r="AO38" i="1"/>
  <c r="BB5" i="4" s="1"/>
  <c r="AN38" i="1"/>
  <c r="BA5" i="4" s="1"/>
  <c r="AV38" i="1"/>
  <c r="BI5" i="4" s="1"/>
  <c r="BM5" i="4" s="1"/>
  <c r="AS38" i="1"/>
  <c r="BF5" i="4" s="1"/>
  <c r="AV46" i="1"/>
  <c r="AS46" i="1"/>
  <c r="AN46" i="1"/>
  <c r="AK46" i="1"/>
  <c r="AU46" i="1"/>
  <c r="AO46" i="1"/>
  <c r="AQ46" i="1"/>
  <c r="AM46" i="1"/>
  <c r="AR46" i="1"/>
  <c r="AL46" i="1"/>
  <c r="AP46" i="1"/>
  <c r="AT46" i="1"/>
  <c r="AQ54" i="1"/>
  <c r="AM54" i="1"/>
  <c r="AP54" i="1"/>
  <c r="AT54" i="1"/>
  <c r="AK54" i="1"/>
  <c r="AL54" i="1"/>
  <c r="AS54" i="1"/>
  <c r="AR54" i="1"/>
  <c r="AO54" i="1"/>
  <c r="AN54" i="1"/>
  <c r="AU54" i="1"/>
  <c r="AV54" i="1"/>
  <c r="AO39" i="1"/>
  <c r="BB6" i="4" s="1"/>
  <c r="AT39" i="1"/>
  <c r="BG6" i="4" s="1"/>
  <c r="AL39" i="1"/>
  <c r="AY6" i="4" s="1"/>
  <c r="AS39" i="1"/>
  <c r="BF6" i="4" s="1"/>
  <c r="AP39" i="1"/>
  <c r="BC6" i="4" s="1"/>
  <c r="AV39" i="1"/>
  <c r="BI6" i="4" s="1"/>
  <c r="AR39" i="1"/>
  <c r="BE6" i="4" s="1"/>
  <c r="AU39" i="1"/>
  <c r="BH6" i="4" s="1"/>
  <c r="AQ39" i="1"/>
  <c r="BD6" i="4" s="1"/>
  <c r="AN39" i="1"/>
  <c r="BA6" i="4" s="1"/>
  <c r="AK39" i="1"/>
  <c r="AX6" i="4" s="1"/>
  <c r="AM39" i="1"/>
  <c r="AZ6" i="4" s="1"/>
  <c r="AO47" i="1"/>
  <c r="AS47" i="1"/>
  <c r="AV47" i="1"/>
  <c r="AR47" i="1"/>
  <c r="AN47" i="1"/>
  <c r="AQ47" i="1"/>
  <c r="AK47" i="1"/>
  <c r="AU47" i="1"/>
  <c r="AT47" i="1"/>
  <c r="AP47" i="1"/>
  <c r="AM47" i="1"/>
  <c r="AL47" i="1"/>
  <c r="AV55" i="1"/>
  <c r="AR55" i="1"/>
  <c r="AN55" i="1"/>
  <c r="AQ55" i="1"/>
  <c r="AK55" i="1"/>
  <c r="AO55" i="1"/>
  <c r="AU55" i="1"/>
  <c r="AM55" i="1"/>
  <c r="AL55" i="1"/>
  <c r="AP55" i="1"/>
  <c r="AT55" i="1"/>
  <c r="AS55" i="1"/>
  <c r="S59" i="1"/>
  <c r="B36" i="1"/>
  <c r="A58" i="1"/>
  <c r="A37" i="1"/>
  <c r="A36" i="1"/>
  <c r="BM6" i="4" l="1"/>
  <c r="BQ6" i="4"/>
  <c r="BL6" i="4"/>
  <c r="BJ6" i="4"/>
  <c r="BK6" i="4"/>
  <c r="BP6" i="4" s="1"/>
  <c r="BR6" i="4" s="1"/>
  <c r="BK5" i="4"/>
  <c r="BP5" i="4" s="1"/>
  <c r="BR5" i="4" s="1"/>
  <c r="BJ5" i="4"/>
  <c r="BL5" i="4"/>
  <c r="BL4" i="4"/>
  <c r="BJ4" i="4"/>
  <c r="AR3" i="4"/>
  <c r="AQ3" i="4"/>
  <c r="AK3" i="4"/>
  <c r="AL3" i="4"/>
  <c r="AM3" i="4"/>
  <c r="AH3" i="4"/>
  <c r="AJ3" i="4"/>
  <c r="AP3" i="4"/>
  <c r="AN3" i="4"/>
  <c r="AI3" i="4"/>
  <c r="AO3" i="4"/>
  <c r="AJ36" i="1"/>
  <c r="BI19" i="4"/>
  <c r="BM19" i="4" s="1"/>
  <c r="AX19" i="4"/>
  <c r="BH24" i="4"/>
  <c r="BD24" i="4"/>
  <c r="BA16" i="4"/>
  <c r="AY16" i="4"/>
  <c r="BD22" i="4"/>
  <c r="BH23" i="4"/>
  <c r="BA23" i="4"/>
  <c r="BC21" i="4"/>
  <c r="BG21" i="4"/>
  <c r="BD15" i="4"/>
  <c r="BF15" i="4"/>
  <c r="BH18" i="4"/>
  <c r="BE25" i="4"/>
  <c r="AX25" i="4"/>
  <c r="BI20" i="4"/>
  <c r="BM20" i="4" s="1"/>
  <c r="AX20" i="4"/>
  <c r="BA19" i="4"/>
  <c r="BC19" i="4"/>
  <c r="AZ24" i="4"/>
  <c r="BH16" i="4"/>
  <c r="BG16" i="4"/>
  <c r="BB22" i="4"/>
  <c r="AZ23" i="4"/>
  <c r="AY14" i="4"/>
  <c r="BK14" i="4" s="1"/>
  <c r="BB21" i="4"/>
  <c r="BD21" i="4"/>
  <c r="BC15" i="4"/>
  <c r="BG15" i="4"/>
  <c r="BD18" i="4"/>
  <c r="BI18" i="4"/>
  <c r="BM18" i="4" s="1"/>
  <c r="BB25" i="4"/>
  <c r="BA20" i="4"/>
  <c r="BH19" i="4"/>
  <c r="BB19" i="4"/>
  <c r="BE24" i="4"/>
  <c r="AZ16" i="4"/>
  <c r="BH22" i="4"/>
  <c r="BA22" i="4"/>
  <c r="BI23" i="4"/>
  <c r="BM23" i="4" s="1"/>
  <c r="BI21" i="4"/>
  <c r="BM21" i="4" s="1"/>
  <c r="BE21" i="4"/>
  <c r="BH15" i="4"/>
  <c r="BB15" i="4"/>
  <c r="BC18" i="4"/>
  <c r="BE18" i="4"/>
  <c r="BC25" i="4"/>
  <c r="BB20" i="4"/>
  <c r="AX13" i="4"/>
  <c r="BL13" i="4" s="1"/>
  <c r="AZ19" i="4"/>
  <c r="BF19" i="4"/>
  <c r="AX24" i="4"/>
  <c r="BE16" i="4"/>
  <c r="AZ22" i="4"/>
  <c r="AX22" i="4"/>
  <c r="BG23" i="4"/>
  <c r="BA21" i="4"/>
  <c r="AZ21" i="4"/>
  <c r="AZ15" i="4"/>
  <c r="BB18" i="4"/>
  <c r="AX18" i="4"/>
  <c r="BI25" i="4"/>
  <c r="BM25" i="4" s="1"/>
  <c r="BH20" i="4"/>
  <c r="AY13" i="4"/>
  <c r="BK13" i="4" s="1"/>
  <c r="BG19" i="4"/>
  <c r="BG24" i="4"/>
  <c r="BF16" i="4"/>
  <c r="BG22" i="4"/>
  <c r="BI22" i="4"/>
  <c r="BM22" i="4" s="1"/>
  <c r="AX23" i="4"/>
  <c r="BF21" i="4"/>
  <c r="BA15" i="4"/>
  <c r="BG18" i="4"/>
  <c r="BA18" i="4"/>
  <c r="BA25" i="4"/>
  <c r="BG20" i="4"/>
  <c r="AY19" i="4"/>
  <c r="BB24" i="4"/>
  <c r="BC24" i="4"/>
  <c r="AX16" i="4"/>
  <c r="AY22" i="4"/>
  <c r="BE22" i="4"/>
  <c r="BE23" i="4"/>
  <c r="BF23" i="4"/>
  <c r="AX14" i="4"/>
  <c r="BL14" i="4" s="1"/>
  <c r="AY21" i="4"/>
  <c r="BI15" i="4"/>
  <c r="BM15" i="4" s="1"/>
  <c r="AY18" i="4"/>
  <c r="BG25" i="4"/>
  <c r="AZ25" i="4"/>
  <c r="BF20" i="4"/>
  <c r="AZ20" i="4"/>
  <c r="BD19" i="4"/>
  <c r="BI24" i="4"/>
  <c r="BM24" i="4" s="1"/>
  <c r="AY24" i="4"/>
  <c r="BB16" i="4"/>
  <c r="BD16" i="4"/>
  <c r="BF22" i="4"/>
  <c r="BD23" i="4"/>
  <c r="BB23" i="4"/>
  <c r="BH21" i="4"/>
  <c r="AY15" i="4"/>
  <c r="AZ18" i="4"/>
  <c r="AY25" i="4"/>
  <c r="BH25" i="4"/>
  <c r="BE20" i="4"/>
  <c r="BC20" i="4"/>
  <c r="BE19" i="4"/>
  <c r="BA24" i="4"/>
  <c r="BF24" i="4"/>
  <c r="BI16" i="4"/>
  <c r="BM16" i="4" s="1"/>
  <c r="BC16" i="4"/>
  <c r="BC22" i="4"/>
  <c r="BC23" i="4"/>
  <c r="AY23" i="4"/>
  <c r="AX21" i="4"/>
  <c r="BE15" i="4"/>
  <c r="AX15" i="4"/>
  <c r="BF18" i="4"/>
  <c r="BF25" i="4"/>
  <c r="BD25" i="4"/>
  <c r="BD20" i="4"/>
  <c r="AY20" i="4"/>
  <c r="AK22" i="4"/>
  <c r="AI22" i="4"/>
  <c r="AM17" i="4"/>
  <c r="AR17" i="4"/>
  <c r="AS15" i="4"/>
  <c r="AW15" i="4" s="1"/>
  <c r="AI15" i="4"/>
  <c r="AH23" i="4"/>
  <c r="AS16" i="4"/>
  <c r="AW16" i="4" s="1"/>
  <c r="AP24" i="4"/>
  <c r="AK24" i="4"/>
  <c r="AQ20" i="4"/>
  <c r="AL18" i="4"/>
  <c r="AL25" i="4"/>
  <c r="AI25" i="4"/>
  <c r="AQ19" i="4"/>
  <c r="AH19" i="4"/>
  <c r="AI14" i="4"/>
  <c r="AJ15" i="4"/>
  <c r="AR22" i="4"/>
  <c r="AP22" i="4"/>
  <c r="AL17" i="4"/>
  <c r="AQ17" i="4"/>
  <c r="AH15" i="4"/>
  <c r="AQ23" i="4"/>
  <c r="AK23" i="4"/>
  <c r="AR16" i="4"/>
  <c r="AO24" i="4"/>
  <c r="AJ24" i="4"/>
  <c r="AP20" i="4"/>
  <c r="AP18" i="4"/>
  <c r="AS25" i="4"/>
  <c r="AP19" i="4"/>
  <c r="AL19" i="4"/>
  <c r="AS22" i="4"/>
  <c r="AI18" i="4"/>
  <c r="AM19" i="4"/>
  <c r="AJ22" i="4"/>
  <c r="AO22" i="4"/>
  <c r="AS17" i="4"/>
  <c r="AW17" i="4" s="1"/>
  <c r="AH17" i="4"/>
  <c r="AR15" i="4"/>
  <c r="AP23" i="4"/>
  <c r="AI23" i="4"/>
  <c r="AO16" i="4"/>
  <c r="AQ16" i="4"/>
  <c r="AN24" i="4"/>
  <c r="AH24" i="4"/>
  <c r="AH20" i="4"/>
  <c r="AK25" i="4"/>
  <c r="AI19" i="4"/>
  <c r="AK19" i="4"/>
  <c r="AH14" i="4"/>
  <c r="AP17" i="4"/>
  <c r="AL24" i="4"/>
  <c r="AP25" i="4"/>
  <c r="AH22" i="4"/>
  <c r="AK17" i="4"/>
  <c r="AO17" i="4"/>
  <c r="AN15" i="4"/>
  <c r="AO23" i="4"/>
  <c r="AJ23" i="4"/>
  <c r="AN16" i="4"/>
  <c r="AP16" i="4"/>
  <c r="AM24" i="4"/>
  <c r="AO20" i="4"/>
  <c r="AL20" i="4"/>
  <c r="AO25" i="4"/>
  <c r="AO19" i="4"/>
  <c r="AJ19" i="4"/>
  <c r="AH13" i="4"/>
  <c r="AV13" i="4" s="1"/>
  <c r="AI16" i="4"/>
  <c r="AQ22" i="4"/>
  <c r="AN17" i="4"/>
  <c r="AK15" i="4"/>
  <c r="AR23" i="4"/>
  <c r="AS23" i="4"/>
  <c r="AW23" i="4" s="1"/>
  <c r="AM16" i="4"/>
  <c r="AL16" i="4"/>
  <c r="AR24" i="4"/>
  <c r="AN20" i="4"/>
  <c r="AK20" i="4"/>
  <c r="AK18" i="4"/>
  <c r="AJ25" i="4"/>
  <c r="AS19" i="4"/>
  <c r="AW19" i="4" s="1"/>
  <c r="AO15" i="4"/>
  <c r="AS24" i="4"/>
  <c r="AM25" i="4"/>
  <c r="AN22" i="4"/>
  <c r="AI17" i="4"/>
  <c r="AQ15" i="4"/>
  <c r="AM15" i="4"/>
  <c r="AN23" i="4"/>
  <c r="AJ16" i="4"/>
  <c r="AK16" i="4"/>
  <c r="AQ24" i="4"/>
  <c r="AM20" i="4"/>
  <c r="AI20" i="4"/>
  <c r="AR18" i="4"/>
  <c r="AQ25" i="4"/>
  <c r="AH25" i="4"/>
  <c r="AR19" i="4"/>
  <c r="AL23" i="4"/>
  <c r="AI13" i="4"/>
  <c r="AM22" i="4"/>
  <c r="AJ17" i="4"/>
  <c r="AP15" i="4"/>
  <c r="AL15" i="4"/>
  <c r="AM23" i="4"/>
  <c r="AH16" i="4"/>
  <c r="AI24" i="4"/>
  <c r="AS20" i="4"/>
  <c r="AJ20" i="4"/>
  <c r="AQ18" i="4"/>
  <c r="AN25" i="4"/>
  <c r="AR25" i="4"/>
  <c r="AN19" i="4"/>
  <c r="AL22" i="4"/>
  <c r="AR20" i="4"/>
  <c r="AJ18" i="4"/>
  <c r="AK21" i="4"/>
  <c r="AN21" i="4"/>
  <c r="AH21" i="4"/>
  <c r="AM18" i="4"/>
  <c r="AO18" i="4"/>
  <c r="AJ21" i="4"/>
  <c r="AS18" i="4"/>
  <c r="AW18" i="4" s="1"/>
  <c r="AR21" i="4"/>
  <c r="AH18" i="4"/>
  <c r="AO21" i="4"/>
  <c r="AI21" i="4"/>
  <c r="AM21" i="4"/>
  <c r="AQ21" i="4"/>
  <c r="AN18" i="4"/>
  <c r="AL21" i="4"/>
  <c r="AP21" i="4"/>
  <c r="AS21" i="4"/>
  <c r="K32" i="1"/>
  <c r="Q32" i="1"/>
  <c r="O32" i="1"/>
  <c r="N32" i="1"/>
  <c r="M32" i="1"/>
  <c r="L32" i="1"/>
  <c r="J32" i="1"/>
  <c r="I32" i="1"/>
  <c r="H32" i="1"/>
  <c r="G32" i="1"/>
  <c r="A59" i="1"/>
  <c r="R9" i="1"/>
  <c r="R8" i="1"/>
  <c r="AV3" i="4" l="1"/>
  <c r="AU14" i="4"/>
  <c r="BP14" i="4" s="1"/>
  <c r="BR14" i="4" s="1"/>
  <c r="AV14" i="4"/>
  <c r="AU13" i="4"/>
  <c r="BP13" i="4" s="1"/>
  <c r="BR13" i="4" s="1"/>
  <c r="AU3" i="4"/>
  <c r="BL21" i="4"/>
  <c r="BL15" i="4"/>
  <c r="BL19" i="4"/>
  <c r="BK24" i="4"/>
  <c r="BJ14" i="4"/>
  <c r="AT3" i="4"/>
  <c r="BK18" i="4"/>
  <c r="BK23" i="4"/>
  <c r="AV19" i="4"/>
  <c r="BL20" i="4"/>
  <c r="AV23" i="4"/>
  <c r="AV16" i="4"/>
  <c r="BL16" i="4"/>
  <c r="AV21" i="4"/>
  <c r="AV20" i="4"/>
  <c r="BL23" i="4"/>
  <c r="BL22" i="4"/>
  <c r="AV22" i="4"/>
  <c r="AW21" i="4"/>
  <c r="BQ21" i="4"/>
  <c r="AW24" i="4"/>
  <c r="BQ24" i="4"/>
  <c r="AV25" i="4"/>
  <c r="AV24" i="4"/>
  <c r="BL18" i="4"/>
  <c r="BL25" i="4"/>
  <c r="AV17" i="4"/>
  <c r="AW22" i="4"/>
  <c r="BQ22" i="4"/>
  <c r="BL24" i="4"/>
  <c r="AW20" i="4"/>
  <c r="BQ20" i="4"/>
  <c r="AW25" i="4"/>
  <c r="BQ25" i="4"/>
  <c r="AV15" i="4"/>
  <c r="AV18" i="4"/>
  <c r="AU15" i="4"/>
  <c r="AT14" i="4"/>
  <c r="BJ21" i="4"/>
  <c r="BK22" i="4"/>
  <c r="BK25" i="4"/>
  <c r="BJ16" i="4"/>
  <c r="BK19" i="4"/>
  <c r="BK21" i="4"/>
  <c r="BK15" i="4"/>
  <c r="BJ23" i="4"/>
  <c r="BJ13" i="4"/>
  <c r="BK20" i="4"/>
  <c r="BJ15" i="4"/>
  <c r="BJ22" i="4"/>
  <c r="BJ20" i="4"/>
  <c r="BJ18" i="4"/>
  <c r="BJ19" i="4"/>
  <c r="BJ25" i="4"/>
  <c r="AT18" i="4"/>
  <c r="AU19" i="4"/>
  <c r="AT19" i="4"/>
  <c r="BK16" i="4"/>
  <c r="BJ24" i="4"/>
  <c r="AU36" i="1"/>
  <c r="AK36" i="1"/>
  <c r="AT36" i="1"/>
  <c r="AQ36" i="1"/>
  <c r="AL36" i="1"/>
  <c r="AS36" i="1"/>
  <c r="AV36" i="1"/>
  <c r="AN36" i="1"/>
  <c r="AO36" i="1"/>
  <c r="AP36" i="1"/>
  <c r="AR36" i="1"/>
  <c r="AM36" i="1"/>
  <c r="AT16" i="4"/>
  <c r="AU17" i="4"/>
  <c r="AT17" i="4"/>
  <c r="AU21" i="4"/>
  <c r="AU16" i="4"/>
  <c r="AU25" i="4"/>
  <c r="AT24" i="4"/>
  <c r="AT15" i="4"/>
  <c r="AT23" i="4"/>
  <c r="AT13" i="4"/>
  <c r="AU18" i="4"/>
  <c r="R32" i="1"/>
  <c r="AU20" i="4"/>
  <c r="AT20" i="4"/>
  <c r="AT25" i="4"/>
  <c r="AU22" i="4"/>
  <c r="AT22" i="4"/>
  <c r="AT21" i="4"/>
  <c r="AU23" i="4"/>
  <c r="AU24" i="4"/>
  <c r="R44" i="1"/>
  <c r="BI17" i="4" l="1"/>
  <c r="BM17" i="4" s="1"/>
  <c r="BI3" i="4"/>
  <c r="BM3" i="4" s="1"/>
  <c r="BP24" i="4"/>
  <c r="BR24" i="4" s="1"/>
  <c r="BP15" i="4"/>
  <c r="BR15" i="4" s="1"/>
  <c r="BA17" i="4"/>
  <c r="BA3" i="4"/>
  <c r="BH17" i="4"/>
  <c r="BH3" i="4"/>
  <c r="BF17" i="4"/>
  <c r="BF3" i="4"/>
  <c r="AY17" i="4"/>
  <c r="AY3" i="4"/>
  <c r="BB17" i="4"/>
  <c r="BB3" i="4"/>
  <c r="AZ17" i="4"/>
  <c r="AZ3" i="4"/>
  <c r="BD17" i="4"/>
  <c r="BD3" i="4"/>
  <c r="BE17" i="4"/>
  <c r="BE3" i="4"/>
  <c r="BG17" i="4"/>
  <c r="BG3" i="4"/>
  <c r="BC17" i="4"/>
  <c r="BC3" i="4"/>
  <c r="AX17" i="4"/>
  <c r="AX3" i="4"/>
  <c r="BP23" i="4"/>
  <c r="BR23" i="4" s="1"/>
  <c r="BP18" i="4"/>
  <c r="BR18" i="4" s="1"/>
  <c r="BP22" i="4"/>
  <c r="BR22" i="4" s="1"/>
  <c r="BP25" i="4"/>
  <c r="BR25" i="4" s="1"/>
  <c r="BP20" i="4"/>
  <c r="BR20" i="4" s="1"/>
  <c r="BP19" i="4"/>
  <c r="BR19" i="4" s="1"/>
  <c r="BP21" i="4"/>
  <c r="BR21" i="4" s="1"/>
  <c r="BP16" i="4"/>
  <c r="BR16" i="4" s="1"/>
  <c r="R48" i="1"/>
  <c r="R41" i="1"/>
  <c r="R57" i="1"/>
  <c r="R54" i="1"/>
  <c r="R51" i="1"/>
  <c r="R50" i="1"/>
  <c r="R53" i="1"/>
  <c r="R47" i="1"/>
  <c r="R39" i="1"/>
  <c r="R49" i="1"/>
  <c r="R46" i="1"/>
  <c r="R56" i="1"/>
  <c r="R40" i="1"/>
  <c r="R55" i="1"/>
  <c r="R52" i="1"/>
  <c r="R43" i="1"/>
  <c r="R42" i="1"/>
  <c r="R45" i="1"/>
  <c r="R38" i="1"/>
  <c r="H60" i="1"/>
  <c r="O60" i="1"/>
  <c r="G60" i="1"/>
  <c r="K60" i="1"/>
  <c r="M60" i="1"/>
  <c r="N60" i="1"/>
  <c r="Q60" i="1"/>
  <c r="I60" i="1"/>
  <c r="L60" i="1"/>
  <c r="P60" i="1"/>
  <c r="F60" i="1"/>
  <c r="R59" i="1"/>
  <c r="R37" i="1"/>
  <c r="R58" i="1"/>
  <c r="R36" i="1"/>
  <c r="J60" i="1"/>
  <c r="BL3" i="4" l="1"/>
  <c r="BK3" i="4"/>
  <c r="BP3" i="4" s="1"/>
  <c r="BR3" i="4" s="1"/>
  <c r="BK17" i="4"/>
  <c r="BP17" i="4" s="1"/>
  <c r="BR17" i="4" s="1"/>
  <c r="BJ17" i="4"/>
  <c r="BL17" i="4"/>
  <c r="BJ3" i="4"/>
  <c r="R60" i="1"/>
  <c r="N13" i="7" l="1"/>
  <c r="N19" i="7"/>
  <c r="N11" i="7"/>
  <c r="N18" i="7"/>
  <c r="N10" i="7"/>
  <c r="N16" i="7"/>
  <c r="N4" i="7"/>
  <c r="N17" i="7"/>
  <c r="N9" i="7"/>
  <c r="N8" i="7"/>
  <c r="N5" i="7"/>
  <c r="N15" i="7"/>
  <c r="N7" i="7"/>
  <c r="N14" i="7"/>
  <c r="N6" i="7"/>
  <c r="N12" i="7"/>
  <c r="V6" i="7" l="1"/>
  <c r="R6" i="7"/>
  <c r="V14" i="7"/>
  <c r="R14" i="7"/>
  <c r="V16" i="7"/>
  <c r="R16" i="7"/>
  <c r="V7" i="7"/>
  <c r="R7" i="7"/>
  <c r="V10" i="7"/>
  <c r="R10" i="7"/>
  <c r="S10" i="7" s="1"/>
  <c r="V15" i="7"/>
  <c r="R15" i="7"/>
  <c r="V18" i="7"/>
  <c r="R18" i="7"/>
  <c r="S18" i="7" s="1"/>
  <c r="V17" i="7"/>
  <c r="R17" i="7"/>
  <c r="S17" i="7" s="1"/>
  <c r="V5" i="7"/>
  <c r="R5" i="7"/>
  <c r="V11" i="7"/>
  <c r="R11" i="7"/>
  <c r="S11" i="7" s="1"/>
  <c r="V12" i="7"/>
  <c r="R12" i="7"/>
  <c r="V8" i="7"/>
  <c r="R8" i="7"/>
  <c r="V19" i="7"/>
  <c r="R19" i="7"/>
  <c r="S19" i="7" s="1"/>
  <c r="V9" i="7"/>
  <c r="R9" i="7"/>
  <c r="S9" i="7" s="1"/>
  <c r="V13" i="7"/>
  <c r="R13" i="7"/>
  <c r="V4" i="7"/>
  <c r="R4" i="7"/>
  <c r="U11" i="7" l="1"/>
  <c r="U19" i="7"/>
  <c r="T10" i="7"/>
  <c r="T17" i="7"/>
  <c r="T11" i="7"/>
  <c r="U18" i="7"/>
  <c r="T16" i="7"/>
  <c r="S16" i="7"/>
  <c r="U16" i="7" s="1"/>
  <c r="T19" i="7"/>
  <c r="T5" i="7"/>
  <c r="S5" i="7"/>
  <c r="U5" i="7" s="1"/>
  <c r="T15" i="7"/>
  <c r="S15" i="7"/>
  <c r="U15" i="7" s="1"/>
  <c r="T8" i="7"/>
  <c r="S8" i="7"/>
  <c r="U8" i="7" s="1"/>
  <c r="T14" i="7"/>
  <c r="S14" i="7"/>
  <c r="U14" i="7" s="1"/>
  <c r="T13" i="7"/>
  <c r="S13" i="7"/>
  <c r="U13" i="7" s="1"/>
  <c r="U17" i="7"/>
  <c r="U9" i="7"/>
  <c r="T12" i="7"/>
  <c r="S12" i="7"/>
  <c r="U12" i="7" s="1"/>
  <c r="T6" i="7"/>
  <c r="S6" i="7"/>
  <c r="U6" i="7" s="1"/>
  <c r="T7" i="7"/>
  <c r="S7" i="7"/>
  <c r="U7" i="7" s="1"/>
  <c r="T18" i="7"/>
  <c r="T9" i="7"/>
  <c r="U10" i="7"/>
  <c r="S4" i="7"/>
  <c r="T4" i="7"/>
  <c r="V20" i="7"/>
  <c r="S20" i="7" l="1"/>
  <c r="AC4" i="7"/>
  <c r="AD4" i="7"/>
  <c r="AC19" i="7"/>
  <c r="AD19" i="7"/>
  <c r="AC6" i="7"/>
  <c r="AD6" i="7"/>
  <c r="AC12" i="7"/>
  <c r="AD12" i="7"/>
  <c r="AC9" i="7"/>
  <c r="AD9" i="7"/>
  <c r="AC8" i="7"/>
  <c r="AD8" i="7"/>
  <c r="AC18" i="7"/>
  <c r="AD18" i="7"/>
  <c r="AC11" i="7"/>
  <c r="AD11" i="7"/>
  <c r="AC5" i="7"/>
  <c r="AD5" i="7"/>
  <c r="AC14" i="7"/>
  <c r="AD14" i="7"/>
  <c r="AC16" i="7"/>
  <c r="AD16" i="7"/>
  <c r="AC15" i="7"/>
  <c r="AD15" i="7"/>
  <c r="AC17" i="7"/>
  <c r="AD17" i="7"/>
  <c r="AC7" i="7"/>
  <c r="AD7" i="7"/>
  <c r="AC13" i="7"/>
  <c r="AD13" i="7"/>
  <c r="AC10" i="7"/>
  <c r="AD10" i="7"/>
  <c r="U4" i="7"/>
  <c r="U20" i="7" s="1"/>
  <c r="AC20" i="7" l="1"/>
  <c r="AD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" authorId="0" shapeId="0" xr:uid="{5CE98676-A947-4938-941F-0115707715AA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First Day of reporting period
</t>
        </r>
      </text>
    </comment>
  </commentList>
</comments>
</file>

<file path=xl/sharedStrings.xml><?xml version="1.0" encoding="utf-8"?>
<sst xmlns="http://schemas.openxmlformats.org/spreadsheetml/2006/main" count="1029" uniqueCount="123">
  <si>
    <t>FUND</t>
  </si>
  <si>
    <t>Project</t>
  </si>
  <si>
    <t>Averaged Effort</t>
  </si>
  <si>
    <t xml:space="preserve"> </t>
  </si>
  <si>
    <t>Notes</t>
  </si>
  <si>
    <t>Full Salary (Monthly)</t>
  </si>
  <si>
    <t>Total Dollars</t>
  </si>
  <si>
    <t>Full Account #s:</t>
  </si>
  <si>
    <t>Calculated Res. Effort% Jul-Dec</t>
  </si>
  <si>
    <t>Calculated Res. Effort% Jan-Jun</t>
  </si>
  <si>
    <t>NIH Cap</t>
  </si>
  <si>
    <t>PI Name: FY23 Salary Grid</t>
  </si>
  <si>
    <t>NIH Cap (Monthly $203700)</t>
  </si>
  <si>
    <t>Fund Name</t>
  </si>
  <si>
    <t>26 Digit String</t>
  </si>
  <si>
    <t>Fund</t>
  </si>
  <si>
    <t>Total</t>
  </si>
  <si>
    <t>Full Time</t>
  </si>
  <si>
    <t>Total FY</t>
  </si>
  <si>
    <t>End date</t>
  </si>
  <si>
    <t>FT/PT</t>
  </si>
  <si>
    <t>Amount charged</t>
  </si>
  <si>
    <t>Study Type</t>
  </si>
  <si>
    <t>Ebs</t>
  </si>
  <si>
    <t>per month</t>
  </si>
  <si>
    <t>Full time Non</t>
  </si>
  <si>
    <t>None</t>
  </si>
  <si>
    <t>Part Time</t>
  </si>
  <si>
    <t>Lab</t>
  </si>
  <si>
    <t>First Day of the Reporting Month</t>
  </si>
  <si>
    <t>Salary</t>
  </si>
  <si>
    <t>Staff Salary</t>
  </si>
  <si>
    <t>Staff Salary FY</t>
  </si>
  <si>
    <t>Staff</t>
  </si>
  <si>
    <t>Staff FY</t>
  </si>
  <si>
    <t>Staff Monthly</t>
  </si>
  <si>
    <t>PI Salary</t>
  </si>
  <si>
    <t>PI Salary FY</t>
  </si>
  <si>
    <t xml:space="preserve">PI Salary </t>
  </si>
  <si>
    <t>PI salary</t>
  </si>
  <si>
    <t>PI</t>
  </si>
  <si>
    <t>PI FY</t>
  </si>
  <si>
    <t>PI Monthly Enc</t>
  </si>
  <si>
    <t>PI encumb</t>
  </si>
  <si>
    <t>Months left</t>
  </si>
  <si>
    <t>FY enc</t>
  </si>
  <si>
    <t>after FY enc</t>
  </si>
  <si>
    <t>Fund Desc</t>
  </si>
  <si>
    <t># people</t>
  </si>
  <si>
    <t>Actuals</t>
  </si>
  <si>
    <t>Encumbered</t>
  </si>
  <si>
    <t>Current Month</t>
  </si>
  <si>
    <t>Eb Actuals</t>
  </si>
  <si>
    <t>Ebs Encumbered</t>
  </si>
  <si>
    <t>Monthly</t>
  </si>
  <si>
    <t>Last Month</t>
  </si>
  <si>
    <t>EB Last Month</t>
  </si>
  <si>
    <t>Average</t>
  </si>
  <si>
    <t>Institution No (PROP)</t>
  </si>
  <si>
    <t>Account</t>
  </si>
  <si>
    <t>Account Start</t>
  </si>
  <si>
    <t>Account end</t>
  </si>
  <si>
    <t>Project Title</t>
  </si>
  <si>
    <t>Full time Fed</t>
  </si>
  <si>
    <t>Non Fed</t>
  </si>
  <si>
    <t>Acct end date</t>
  </si>
  <si>
    <t>Grant Balances</t>
  </si>
  <si>
    <t>Accounting Period:</t>
  </si>
  <si>
    <t>Title/Fund Desc</t>
  </si>
  <si>
    <t>Project Start Date</t>
  </si>
  <si>
    <t>Project End Date</t>
  </si>
  <si>
    <t>Budget Year Start Date</t>
  </si>
  <si>
    <t>Budget Year End Date</t>
  </si>
  <si>
    <t># Months Left Current Budget Year</t>
  </si>
  <si>
    <t>Direct costs expended (salary and other)</t>
  </si>
  <si>
    <t>Indirects expended</t>
  </si>
  <si>
    <t>Total Costs expended</t>
  </si>
  <si>
    <t>Other encumbered expenses e.g., supplies</t>
  </si>
  <si>
    <t>Animal Encumbrances</t>
  </si>
  <si>
    <t>Indirects Encumbered</t>
  </si>
  <si>
    <t>Total Cost encumbered</t>
  </si>
  <si>
    <t>Comments</t>
  </si>
  <si>
    <t>F&amp;A rate</t>
  </si>
  <si>
    <t>Direct Balance:</t>
  </si>
  <si>
    <t>F&amp;A Rate</t>
  </si>
  <si>
    <t>Budgeted indirects</t>
  </si>
  <si>
    <t>Budgted total costs</t>
  </si>
  <si>
    <t>Budget End Date</t>
  </si>
  <si>
    <t>CRC A</t>
  </si>
  <si>
    <t>Salary (w Ebs) Encumbered</t>
  </si>
  <si>
    <t>Name</t>
  </si>
  <si>
    <t>Position</t>
  </si>
  <si>
    <t>FY22</t>
  </si>
  <si>
    <t>Non-grant Balances</t>
  </si>
  <si>
    <t>Expenses</t>
  </si>
  <si>
    <t>Current Balance</t>
  </si>
  <si>
    <t>Encumbrances</t>
  </si>
  <si>
    <t>Spent this month</t>
  </si>
  <si>
    <t>Purpose</t>
  </si>
  <si>
    <t>All Non-Grant Accounts</t>
  </si>
  <si>
    <t>Income Received FYTD</t>
  </si>
  <si>
    <t>Projected F&amp;A availible</t>
  </si>
  <si>
    <t>Total Balance available</t>
  </si>
  <si>
    <t>NIH Cap (Monthly $197,300)</t>
  </si>
  <si>
    <t>NIH Cap (Monthly $199,300)</t>
  </si>
  <si>
    <t>FY20</t>
  </si>
  <si>
    <t>FY21</t>
  </si>
  <si>
    <t xml:space="preserve">Budgeted Direct Costs </t>
  </si>
  <si>
    <t>Encumbranced excluded from F&amp;A</t>
  </si>
  <si>
    <t>Budgeted Direct Costs Available</t>
  </si>
  <si>
    <t>Cash Revieved</t>
  </si>
  <si>
    <t>Projected income</t>
  </si>
  <si>
    <t>Cash received - expenditures</t>
  </si>
  <si>
    <t>Current/Future income - Actuals and projected charges</t>
  </si>
  <si>
    <t>Current/Future income - Actuals</t>
  </si>
  <si>
    <t>Balance at the beg of FY 23 (7/1/22)</t>
  </si>
  <si>
    <t>FY 23 Projected Income</t>
  </si>
  <si>
    <t>Projected Balance (6/30/23)</t>
  </si>
  <si>
    <t>60 days from budget end date</t>
  </si>
  <si>
    <t>45 days from budget end date</t>
  </si>
  <si>
    <t>Invoiced amount</t>
  </si>
  <si>
    <t>Invoiced - expenditures</t>
  </si>
  <si>
    <t>Invoiced +Projected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</si>
</sst>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9"/>
      <name val="Geneva"/>
    </font>
    <font>
      <sz val="9"/>
      <name val="Generva"/>
    </font>
    <font>
      <sz val="10"/>
      <name val="Tms Rmn"/>
    </font>
    <font>
      <sz val="9"/>
      <color theme="1"/>
      <name val="Generva"/>
    </font>
    <font>
      <sz val="10"/>
      <name val="Arial"/>
      <family val="2"/>
    </font>
    <font>
      <sz val="10"/>
      <name val="Generva"/>
    </font>
    <font>
      <sz val="11"/>
      <color theme="1"/>
      <name val="Generva"/>
    </font>
    <font>
      <sz val="11"/>
      <name val="Arial"/>
      <family val="2"/>
    </font>
    <font>
      <b/>
      <sz val="9"/>
      <name val="Generva"/>
    </font>
    <font>
      <i/>
      <sz val="9"/>
      <name val="Generva"/>
    </font>
    <font>
      <b/>
      <sz val="10"/>
      <name val="Generva"/>
    </font>
    <font>
      <b/>
      <sz val="14"/>
      <name val="Generva"/>
    </font>
    <font>
      <b/>
      <i/>
      <sz val="14"/>
      <color theme="1"/>
      <name val="Generva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7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161">
    <xf numFmtId="0" fontId="0" fillId="0" borderId="0" xfId="0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3" fillId="0" borderId="5" xfId="0" applyFont="1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9" fontId="2" fillId="0" borderId="7" xfId="0" applyNumberFormat="1" applyFont="1" applyBorder="1"/>
    <xf numFmtId="0" fontId="0" fillId="0" borderId="4" xfId="0" applyFont="1" applyBorder="1" applyAlignment="1">
      <alignment horizontal="right"/>
    </xf>
    <xf numFmtId="44" fontId="1" fillId="0" borderId="0" xfId="2" applyFont="1" applyBorder="1" applyAlignment="1">
      <alignment horizontal="center"/>
    </xf>
    <xf numFmtId="44" fontId="0" fillId="0" borderId="0" xfId="2" applyFont="1" applyBorder="1"/>
    <xf numFmtId="44" fontId="2" fillId="0" borderId="7" xfId="2" applyFont="1" applyBorder="1"/>
    <xf numFmtId="0" fontId="4" fillId="0" borderId="0" xfId="0" applyFont="1"/>
    <xf numFmtId="10" fontId="0" fillId="0" borderId="0" xfId="1" applyNumberFormat="1" applyFont="1" applyBorder="1"/>
    <xf numFmtId="0" fontId="3" fillId="0" borderId="0" xfId="0" applyFont="1"/>
    <xf numFmtId="0" fontId="6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9" fontId="0" fillId="0" borderId="0" xfId="1" applyFont="1"/>
    <xf numFmtId="0" fontId="8" fillId="0" borderId="0" xfId="4" applyFont="1"/>
    <xf numFmtId="43" fontId="8" fillId="0" borderId="0" xfId="4" applyNumberFormat="1" applyFont="1"/>
    <xf numFmtId="164" fontId="8" fillId="0" borderId="0" xfId="5" applyNumberFormat="1" applyFont="1"/>
    <xf numFmtId="43" fontId="10" fillId="0" borderId="9" xfId="5" applyFont="1" applyFill="1" applyBorder="1" applyAlignment="1">
      <alignment horizontal="right" vertical="center"/>
    </xf>
    <xf numFmtId="43" fontId="8" fillId="0" borderId="0" xfId="5" applyFont="1"/>
    <xf numFmtId="0" fontId="10" fillId="0" borderId="0" xfId="4" applyFont="1" applyAlignment="1">
      <alignment horizontal="center" vertical="center"/>
    </xf>
    <xf numFmtId="10" fontId="10" fillId="0" borderId="0" xfId="4" applyNumberFormat="1" applyFont="1" applyAlignment="1">
      <alignment horizontal="center" vertical="center"/>
    </xf>
    <xf numFmtId="44" fontId="12" fillId="0" borderId="10" xfId="8" applyFont="1" applyBorder="1"/>
    <xf numFmtId="0" fontId="10" fillId="0" borderId="10" xfId="4" applyFont="1" applyBorder="1" applyAlignment="1">
      <alignment vertical="center"/>
    </xf>
    <xf numFmtId="164" fontId="8" fillId="0" borderId="0" xfId="5" applyNumberFormat="1" applyFont="1" applyFill="1"/>
    <xf numFmtId="0" fontId="13" fillId="0" borderId="0" xfId="9" applyFont="1"/>
    <xf numFmtId="14" fontId="10" fillId="2" borderId="9" xfId="9" applyNumberFormat="1" applyFont="1" applyFill="1" applyBorder="1" applyAlignment="1">
      <alignment horizontal="center" vertical="center"/>
    </xf>
    <xf numFmtId="49" fontId="10" fillId="3" borderId="9" xfId="9" applyNumberFormat="1" applyFont="1" applyFill="1" applyBorder="1" applyAlignment="1">
      <alignment vertical="center"/>
    </xf>
    <xf numFmtId="44" fontId="12" fillId="4" borderId="9" xfId="8" applyFont="1" applyFill="1" applyBorder="1"/>
    <xf numFmtId="0" fontId="10" fillId="2" borderId="9" xfId="9" applyFont="1" applyFill="1" applyBorder="1" applyAlignment="1">
      <alignment horizontal="center" vertical="center"/>
    </xf>
    <xf numFmtId="0" fontId="14" fillId="2" borderId="9" xfId="3" applyFont="1" applyFill="1" applyBorder="1" applyProtection="1">
      <protection locked="0"/>
    </xf>
    <xf numFmtId="165" fontId="15" fillId="3" borderId="9" xfId="10" applyNumberFormat="1" applyFont="1" applyFill="1" applyBorder="1"/>
    <xf numFmtId="165" fontId="15" fillId="5" borderId="9" xfId="10" applyNumberFormat="1" applyFont="1" applyFill="1" applyBorder="1" applyAlignment="1">
      <alignment horizontal="center"/>
    </xf>
    <xf numFmtId="0" fontId="10" fillId="3" borderId="9" xfId="4" applyFont="1" applyFill="1" applyBorder="1" applyAlignment="1">
      <alignment horizontal="center" vertical="center"/>
    </xf>
    <xf numFmtId="0" fontId="8" fillId="0" borderId="11" xfId="4" applyFont="1" applyBorder="1"/>
    <xf numFmtId="0" fontId="16" fillId="0" borderId="0" xfId="4" applyFont="1" applyAlignment="1">
      <alignment horizontal="left"/>
    </xf>
    <xf numFmtId="43" fontId="8" fillId="2" borderId="0" xfId="4" applyNumberFormat="1" applyFont="1" applyFill="1"/>
    <xf numFmtId="43" fontId="12" fillId="6" borderId="9" xfId="11" applyFont="1" applyFill="1" applyBorder="1"/>
    <xf numFmtId="0" fontId="17" fillId="6" borderId="0" xfId="4" applyFont="1" applyFill="1"/>
    <xf numFmtId="43" fontId="10" fillId="0" borderId="0" xfId="5" applyFont="1" applyFill="1" applyBorder="1" applyAlignment="1">
      <alignment horizontal="right" vertical="center"/>
    </xf>
    <xf numFmtId="43" fontId="12" fillId="0" borderId="0" xfId="12" applyFont="1"/>
    <xf numFmtId="43" fontId="12" fillId="0" borderId="0" xfId="12" applyFont="1" applyFill="1" applyBorder="1"/>
    <xf numFmtId="0" fontId="18" fillId="0" borderId="7" xfId="4" applyFont="1" applyBorder="1" applyAlignment="1">
      <alignment horizontal="center"/>
    </xf>
    <xf numFmtId="0" fontId="19" fillId="0" borderId="7" xfId="4" applyFont="1" applyBorder="1" applyAlignment="1">
      <alignment horizontal="right"/>
    </xf>
    <xf numFmtId="0" fontId="11" fillId="4" borderId="9" xfId="3" applyFont="1" applyFill="1" applyBorder="1" applyAlignment="1">
      <alignment wrapText="1"/>
    </xf>
    <xf numFmtId="0" fontId="5" fillId="0" borderId="0" xfId="3"/>
    <xf numFmtId="0" fontId="11" fillId="7" borderId="0" xfId="3" applyFont="1" applyFill="1"/>
    <xf numFmtId="0" fontId="5" fillId="7" borderId="0" xfId="3" applyFill="1"/>
    <xf numFmtId="0" fontId="5" fillId="8" borderId="0" xfId="3" applyFill="1"/>
    <xf numFmtId="14" fontId="5" fillId="0" borderId="0" xfId="3" applyNumberFormat="1"/>
    <xf numFmtId="43" fontId="0" fillId="7" borderId="0" xfId="6" applyFont="1" applyFill="1"/>
    <xf numFmtId="43" fontId="0" fillId="8" borderId="0" xfId="6" applyFont="1" applyFill="1"/>
    <xf numFmtId="43" fontId="0" fillId="0" borderId="0" xfId="6" applyFont="1"/>
    <xf numFmtId="0" fontId="11" fillId="0" borderId="0" xfId="3" applyFont="1"/>
    <xf numFmtId="14" fontId="5" fillId="7" borderId="0" xfId="3" applyNumberFormat="1" applyFill="1"/>
    <xf numFmtId="0" fontId="11" fillId="8" borderId="0" xfId="3" applyFont="1" applyFill="1"/>
    <xf numFmtId="43" fontId="11" fillId="7" borderId="0" xfId="6" applyFont="1" applyFill="1"/>
    <xf numFmtId="0" fontId="5" fillId="2" borderId="0" xfId="3" applyFill="1"/>
    <xf numFmtId="2" fontId="11" fillId="2" borderId="0" xfId="3" applyNumberFormat="1" applyFont="1" applyFill="1"/>
    <xf numFmtId="43" fontId="0" fillId="2" borderId="0" xfId="6" applyFont="1" applyFill="1"/>
    <xf numFmtId="43" fontId="0" fillId="0" borderId="0" xfId="6" applyFont="1" applyFill="1"/>
    <xf numFmtId="43" fontId="5" fillId="0" borderId="0" xfId="3" applyNumberFormat="1"/>
    <xf numFmtId="49" fontId="5" fillId="0" borderId="0" xfId="3" applyNumberFormat="1"/>
    <xf numFmtId="165" fontId="3" fillId="0" borderId="2" xfId="0" applyNumberFormat="1" applyFont="1" applyBorder="1"/>
    <xf numFmtId="166" fontId="8" fillId="0" borderId="0" xfId="14" applyNumberFormat="1" applyFont="1"/>
    <xf numFmtId="49" fontId="5" fillId="3" borderId="9" xfId="3" applyNumberFormat="1" applyFill="1" applyBorder="1" applyAlignment="1">
      <alignment horizontal="center" wrapText="1"/>
    </xf>
    <xf numFmtId="9" fontId="12" fillId="0" borderId="9" xfId="14" applyFont="1" applyFill="1" applyBorder="1"/>
    <xf numFmtId="9" fontId="10" fillId="0" borderId="9" xfId="14" applyFont="1" applyFill="1" applyBorder="1" applyAlignment="1">
      <alignment horizontal="right" vertical="center"/>
    </xf>
    <xf numFmtId="9" fontId="8" fillId="0" borderId="9" xfId="14" applyFont="1" applyFill="1" applyBorder="1"/>
    <xf numFmtId="43" fontId="10" fillId="0" borderId="9" xfId="16" applyFont="1" applyFill="1" applyBorder="1" applyAlignment="1">
      <alignment vertical="center"/>
    </xf>
    <xf numFmtId="43" fontId="12" fillId="0" borderId="9" xfId="16" applyFont="1" applyFill="1" applyBorder="1"/>
    <xf numFmtId="14" fontId="0" fillId="0" borderId="0" xfId="0" applyNumberFormat="1"/>
    <xf numFmtId="0" fontId="14" fillId="0" borderId="0" xfId="0" applyFont="1" applyProtection="1">
      <protection locked="0"/>
    </xf>
    <xf numFmtId="166" fontId="14" fillId="0" borderId="0" xfId="14" applyNumberFormat="1" applyFont="1" applyProtection="1">
      <protection locked="0"/>
    </xf>
    <xf numFmtId="14" fontId="0" fillId="0" borderId="0" xfId="0" applyNumberFormat="1" applyBorder="1"/>
    <xf numFmtId="43" fontId="12" fillId="0" borderId="9" xfId="17" applyFont="1" applyFill="1" applyBorder="1"/>
    <xf numFmtId="0" fontId="21" fillId="0" borderId="0" xfId="18" applyFont="1" applyAlignment="1">
      <alignment horizontal="left" vertical="top"/>
    </xf>
    <xf numFmtId="0" fontId="21" fillId="0" borderId="0" xfId="18" applyFont="1"/>
    <xf numFmtId="16" fontId="21" fillId="0" borderId="0" xfId="18" applyNumberFormat="1" applyFont="1"/>
    <xf numFmtId="16" fontId="22" fillId="0" borderId="0" xfId="18" applyNumberFormat="1" applyFont="1"/>
    <xf numFmtId="0" fontId="22" fillId="0" borderId="0" xfId="18" applyFont="1"/>
    <xf numFmtId="0" fontId="22" fillId="0" borderId="0" xfId="18" applyFont="1" applyAlignment="1">
      <alignment horizontal="center"/>
    </xf>
    <xf numFmtId="0" fontId="22" fillId="9" borderId="9" xfId="18" applyFont="1" applyFill="1" applyBorder="1" applyAlignment="1">
      <alignment horizontal="left" vertical="top" wrapText="1"/>
    </xf>
    <xf numFmtId="14" fontId="22" fillId="9" borderId="9" xfId="18" applyNumberFormat="1" applyFont="1" applyFill="1" applyBorder="1" applyAlignment="1">
      <alignment horizontal="left" vertical="top" wrapText="1"/>
    </xf>
    <xf numFmtId="0" fontId="22" fillId="9" borderId="9" xfId="18" applyFont="1" applyFill="1" applyBorder="1" applyAlignment="1">
      <alignment horizontal="center" vertical="top" wrapText="1"/>
    </xf>
    <xf numFmtId="39" fontId="14" fillId="9" borderId="9" xfId="19" applyNumberFormat="1" applyFont="1" applyFill="1" applyBorder="1" applyAlignment="1">
      <alignment horizontal="right" vertical="top" wrapText="1"/>
    </xf>
    <xf numFmtId="39" fontId="14" fillId="9" borderId="9" xfId="18" applyNumberFormat="1" applyFont="1" applyFill="1" applyBorder="1" applyAlignment="1">
      <alignment horizontal="right" vertical="top" wrapText="1"/>
    </xf>
    <xf numFmtId="0" fontId="22" fillId="0" borderId="0" xfId="18" applyFont="1" applyAlignment="1">
      <alignment horizontal="left" vertical="top"/>
    </xf>
    <xf numFmtId="0" fontId="22" fillId="0" borderId="0" xfId="18" applyFont="1" applyAlignment="1">
      <alignment vertical="center" wrapText="1"/>
    </xf>
    <xf numFmtId="0" fontId="22" fillId="0" borderId="0" xfId="18" applyFont="1" applyAlignment="1">
      <alignment horizontal="center" vertical="center" wrapText="1"/>
    </xf>
    <xf numFmtId="39" fontId="22" fillId="0" borderId="0" xfId="18" applyNumberFormat="1" applyFont="1" applyAlignment="1">
      <alignment horizontal="center" vertical="center" wrapText="1"/>
    </xf>
    <xf numFmtId="43" fontId="21" fillId="0" borderId="0" xfId="18" applyNumberFormat="1" applyFont="1" applyAlignment="1">
      <alignment vertical="center" wrapText="1"/>
    </xf>
    <xf numFmtId="0" fontId="21" fillId="0" borderId="0" xfId="18" applyFont="1" applyAlignment="1">
      <alignment vertical="center" wrapText="1"/>
    </xf>
    <xf numFmtId="43" fontId="22" fillId="0" borderId="0" xfId="18" applyNumberFormat="1" applyFont="1" applyAlignment="1">
      <alignment vertical="center" wrapText="1"/>
    </xf>
    <xf numFmtId="43" fontId="0" fillId="8" borderId="0" xfId="15" applyFont="1" applyFill="1"/>
    <xf numFmtId="0" fontId="23" fillId="2" borderId="9" xfId="3" applyFont="1" applyFill="1" applyBorder="1" applyProtection="1">
      <protection locked="0"/>
    </xf>
    <xf numFmtId="14" fontId="23" fillId="2" borderId="9" xfId="3" applyNumberFormat="1" applyFont="1" applyFill="1" applyBorder="1" applyProtection="1">
      <protection locked="0"/>
    </xf>
    <xf numFmtId="166" fontId="0" fillId="0" borderId="0" xfId="1" applyNumberFormat="1" applyFont="1"/>
    <xf numFmtId="166" fontId="14" fillId="9" borderId="9" xfId="1" applyNumberFormat="1" applyFont="1" applyFill="1" applyBorder="1" applyAlignment="1">
      <alignment horizontal="right" vertical="top" wrapText="1"/>
    </xf>
    <xf numFmtId="43" fontId="5" fillId="0" borderId="0" xfId="17" applyFont="1"/>
    <xf numFmtId="49" fontId="11" fillId="2" borderId="0" xfId="3" applyNumberFormat="1" applyFont="1" applyFill="1" applyAlignment="1">
      <alignment horizontal="right"/>
    </xf>
    <xf numFmtId="9" fontId="23" fillId="0" borderId="0" xfId="1" applyFont="1" applyBorder="1"/>
    <xf numFmtId="9" fontId="23" fillId="0" borderId="0" xfId="1" applyNumberFormat="1" applyFont="1" applyBorder="1"/>
    <xf numFmtId="10" fontId="23" fillId="0" borderId="0" xfId="1" applyNumberFormat="1" applyFont="1" applyBorder="1"/>
    <xf numFmtId="0" fontId="17" fillId="0" borderId="0" xfId="4" applyFont="1"/>
    <xf numFmtId="0" fontId="25" fillId="0" borderId="0" xfId="18" applyFont="1" applyAlignment="1">
      <alignment horizontal="left" vertical="top"/>
    </xf>
    <xf numFmtId="0" fontId="25" fillId="0" borderId="0" xfId="18" applyFont="1"/>
    <xf numFmtId="16" fontId="25" fillId="0" borderId="0" xfId="18" applyNumberFormat="1" applyFont="1"/>
    <xf numFmtId="16" fontId="26" fillId="0" borderId="0" xfId="18" applyNumberFormat="1" applyFont="1"/>
    <xf numFmtId="0" fontId="26" fillId="0" borderId="0" xfId="18" applyFont="1"/>
    <xf numFmtId="0" fontId="26" fillId="0" borderId="0" xfId="18" applyFont="1" applyAlignment="1">
      <alignment horizontal="center"/>
    </xf>
    <xf numFmtId="39" fontId="26" fillId="0" borderId="0" xfId="18" applyNumberFormat="1" applyFont="1"/>
    <xf numFmtId="14" fontId="5" fillId="0" borderId="9" xfId="20" applyNumberFormat="1" applyBorder="1"/>
    <xf numFmtId="0" fontId="25" fillId="10" borderId="9" xfId="18" applyFont="1" applyFill="1" applyBorder="1" applyAlignment="1">
      <alignment vertical="top" wrapText="1"/>
    </xf>
    <xf numFmtId="0" fontId="25" fillId="10" borderId="12" xfId="18" applyFont="1" applyFill="1" applyBorder="1" applyAlignment="1">
      <alignment vertical="top" wrapText="1"/>
    </xf>
    <xf numFmtId="0" fontId="26" fillId="10" borderId="0" xfId="18" applyFont="1" applyFill="1" applyAlignment="1">
      <alignment vertical="top"/>
    </xf>
    <xf numFmtId="43" fontId="26" fillId="2" borderId="10" xfId="19" applyFont="1" applyFill="1" applyBorder="1" applyAlignment="1">
      <alignment horizontal="right" vertical="top" wrapText="1"/>
    </xf>
    <xf numFmtId="43" fontId="26" fillId="2" borderId="10" xfId="19" applyFont="1" applyFill="1" applyBorder="1" applyAlignment="1">
      <alignment vertical="top" wrapText="1"/>
    </xf>
    <xf numFmtId="43" fontId="26" fillId="2" borderId="9" xfId="19" applyFont="1" applyFill="1" applyBorder="1" applyAlignment="1">
      <alignment horizontal="right" vertical="top" wrapText="1"/>
    </xf>
    <xf numFmtId="0" fontId="26" fillId="0" borderId="0" xfId="18" applyFont="1" applyAlignment="1">
      <alignment vertical="center" wrapText="1"/>
    </xf>
    <xf numFmtId="0" fontId="26" fillId="10" borderId="9" xfId="18" applyFont="1" applyFill="1" applyBorder="1" applyAlignment="1">
      <alignment vertical="top"/>
    </xf>
    <xf numFmtId="0" fontId="25" fillId="0" borderId="0" xfId="18" applyFont="1" applyAlignment="1">
      <alignment horizontal="right"/>
    </xf>
    <xf numFmtId="0" fontId="25" fillId="0" borderId="0" xfId="18" applyFont="1" applyAlignment="1">
      <alignment vertical="center" wrapText="1"/>
    </xf>
    <xf numFmtId="0" fontId="25" fillId="0" borderId="0" xfId="18" applyFont="1" applyAlignment="1">
      <alignment horizontal="center" vertical="center" wrapText="1"/>
    </xf>
    <xf numFmtId="43" fontId="25" fillId="0" borderId="13" xfId="19" applyFont="1" applyBorder="1" applyAlignment="1">
      <alignment vertical="center" wrapText="1"/>
    </xf>
    <xf numFmtId="43" fontId="25" fillId="0" borderId="0" xfId="19" applyFont="1" applyBorder="1" applyAlignment="1">
      <alignment vertical="center" wrapText="1"/>
    </xf>
    <xf numFmtId="0" fontId="26" fillId="0" borderId="0" xfId="18" applyFont="1" applyAlignment="1">
      <alignment horizontal="left" vertical="top"/>
    </xf>
    <xf numFmtId="0" fontId="26" fillId="0" borderId="0" xfId="18" applyFont="1" applyAlignment="1">
      <alignment horizontal="center" vertical="center" wrapText="1"/>
    </xf>
    <xf numFmtId="43" fontId="26" fillId="0" borderId="0" xfId="18" applyNumberFormat="1" applyFont="1" applyAlignment="1">
      <alignment vertical="center" wrapText="1"/>
    </xf>
    <xf numFmtId="39" fontId="26" fillId="0" borderId="0" xfId="18" applyNumberFormat="1" applyFont="1" applyAlignment="1">
      <alignment vertical="center" wrapText="1"/>
    </xf>
    <xf numFmtId="0" fontId="26" fillId="0" borderId="0" xfId="18" applyFont="1" applyAlignment="1">
      <alignment horizontal="left" vertical="top" wrapText="1"/>
    </xf>
    <xf numFmtId="0" fontId="26" fillId="6" borderId="10" xfId="18" applyFont="1" applyFill="1" applyBorder="1" applyAlignment="1">
      <alignment horizontal="left" vertical="top" wrapText="1"/>
    </xf>
    <xf numFmtId="14" fontId="26" fillId="6" borderId="10" xfId="18" applyNumberFormat="1" applyFont="1" applyFill="1" applyBorder="1" applyAlignment="1">
      <alignment horizontal="left" vertical="top" wrapText="1"/>
    </xf>
    <xf numFmtId="0" fontId="26" fillId="6" borderId="10" xfId="18" applyFont="1" applyFill="1" applyBorder="1" applyAlignment="1">
      <alignment horizontal="center" vertical="top" wrapText="1"/>
    </xf>
    <xf numFmtId="43" fontId="26" fillId="6" borderId="0" xfId="19" applyFont="1" applyFill="1" applyAlignment="1">
      <alignment horizontal="right" vertical="top"/>
    </xf>
    <xf numFmtId="43" fontId="26" fillId="6" borderId="10" xfId="19" applyFont="1" applyFill="1" applyBorder="1" applyAlignment="1">
      <alignment horizontal="right" vertical="top" wrapText="1"/>
    </xf>
    <xf numFmtId="0" fontId="26" fillId="6" borderId="9" xfId="18" applyFont="1" applyFill="1" applyBorder="1" applyAlignment="1">
      <alignment horizontal="left" vertical="top" wrapText="1"/>
    </xf>
    <xf numFmtId="14" fontId="26" fillId="6" borderId="9" xfId="18" applyNumberFormat="1" applyFont="1" applyFill="1" applyBorder="1" applyAlignment="1">
      <alignment horizontal="left" vertical="top" wrapText="1"/>
    </xf>
    <xf numFmtId="0" fontId="26" fillId="6" borderId="9" xfId="18" applyFont="1" applyFill="1" applyBorder="1" applyAlignment="1">
      <alignment horizontal="center" vertical="top" wrapText="1"/>
    </xf>
    <xf numFmtId="43" fontId="26" fillId="6" borderId="9" xfId="19" applyFont="1" applyFill="1" applyBorder="1" applyAlignment="1">
      <alignment horizontal="right" vertical="top" wrapText="1"/>
    </xf>
    <xf numFmtId="0" fontId="1" fillId="6" borderId="10" xfId="18" applyFill="1" applyBorder="1" applyAlignment="1">
      <alignment horizontal="left" vertical="top" wrapText="1"/>
    </xf>
    <xf numFmtId="0" fontId="1" fillId="6" borderId="9" xfId="18" applyFill="1" applyBorder="1" applyAlignment="1">
      <alignment wrapText="1"/>
    </xf>
    <xf numFmtId="43" fontId="26" fillId="6" borderId="10" xfId="19" applyFont="1" applyFill="1" applyBorder="1" applyAlignment="1">
      <alignment vertical="top" wrapText="1"/>
    </xf>
    <xf numFmtId="43" fontId="26" fillId="6" borderId="9" xfId="19" applyFont="1" applyFill="1" applyBorder="1" applyAlignment="1">
      <alignment vertical="top" wrapText="1"/>
    </xf>
    <xf numFmtId="14" fontId="22" fillId="6" borderId="9" xfId="18" applyNumberFormat="1" applyFont="1" applyFill="1" applyBorder="1" applyAlignment="1">
      <alignment horizontal="left" vertical="top" wrapText="1"/>
    </xf>
    <xf numFmtId="0" fontId="22" fillId="6" borderId="9" xfId="18" applyFont="1" applyFill="1" applyBorder="1" applyAlignment="1">
      <alignment horizontal="left" vertical="top" wrapText="1"/>
    </xf>
    <xf numFmtId="39" fontId="22" fillId="6" borderId="9" xfId="19" applyNumberFormat="1" applyFont="1" applyFill="1" applyBorder="1" applyAlignment="1">
      <alignment horizontal="right" vertical="top"/>
    </xf>
    <xf numFmtId="39" fontId="14" fillId="6" borderId="9" xfId="19" applyNumberFormat="1" applyFont="1" applyFill="1" applyBorder="1" applyAlignment="1">
      <alignment horizontal="right" vertical="top" wrapText="1"/>
    </xf>
    <xf numFmtId="44" fontId="0" fillId="0" borderId="0" xfId="2" applyFont="1" applyBorder="1" applyAlignment="1">
      <alignment horizontal="center"/>
    </xf>
    <xf numFmtId="0" fontId="22" fillId="11" borderId="0" xfId="18" applyFont="1" applyFill="1" applyAlignment="1">
      <alignment wrapText="1"/>
    </xf>
    <xf numFmtId="0" fontId="22" fillId="5" borderId="0" xfId="18" applyFont="1" applyFill="1" applyAlignment="1">
      <alignment horizontal="center" wrapText="1"/>
    </xf>
    <xf numFmtId="44" fontId="0" fillId="0" borderId="0" xfId="2" applyFont="1" applyFill="1" applyBorder="1"/>
  </cellXfs>
  <cellStyles count="21">
    <cellStyle name="Comma" xfId="17" builtinId="3"/>
    <cellStyle name="Comma 2" xfId="5" xr:uid="{E9DB8BB2-974E-46EC-8F59-AC0523C3230E}"/>
    <cellStyle name="Comma 2 2" xfId="12" xr:uid="{AEA7ECB0-0596-47D4-B8C9-75F6D3CF9DA7}"/>
    <cellStyle name="Comma 3" xfId="6" xr:uid="{A353E51A-EB4F-4929-8A9E-4213EE01C9E9}"/>
    <cellStyle name="Comma 3 2" xfId="19" xr:uid="{C0001A24-B125-44E8-9F71-85B32A7BC28B}"/>
    <cellStyle name="Comma 4" xfId="15" xr:uid="{AE8FEB25-3545-4692-AA1D-B5160BADD309}"/>
    <cellStyle name="Comma 4 2" xfId="16" xr:uid="{DFB5B5B5-31BE-4B02-A21B-2036DEB6C396}"/>
    <cellStyle name="Comma 5" xfId="11" xr:uid="{8EED1965-FF7C-4950-BED2-CF0A5BD11209}"/>
    <cellStyle name="Currency" xfId="2" builtinId="4"/>
    <cellStyle name="Currency 2" xfId="8" xr:uid="{4F7958FC-E6E6-44ED-8D4B-7A035727FE87}"/>
    <cellStyle name="Normal" xfId="0" builtinId="0"/>
    <cellStyle name="Normal 2" xfId="3" xr:uid="{24302779-E2E7-4B2B-9A39-944DC46CDC63}"/>
    <cellStyle name="Normal 2 2" xfId="4" xr:uid="{DBF8928B-9058-4FCA-9B9E-8C95236C1AAA}"/>
    <cellStyle name="Normal 3" xfId="20" xr:uid="{E2A0C713-AFE1-4F32-B473-CB1832CDC8B0}"/>
    <cellStyle name="Normal 3 2" xfId="9" xr:uid="{35FC39A0-0152-4584-9E52-A89EB6F7767B}"/>
    <cellStyle name="Normal 4" xfId="18" xr:uid="{E25F1AE1-3596-430C-8127-C486F535797B}"/>
    <cellStyle name="Normal 6" xfId="10" xr:uid="{A8B20963-BACC-4447-8170-9C88E1DDC49A}"/>
    <cellStyle name="Percent" xfId="1" builtinId="5"/>
    <cellStyle name="Percent 2" xfId="13" xr:uid="{DD05705D-3AD5-4BF1-AF94-576515707A4D}"/>
    <cellStyle name="Percent 3" xfId="7" xr:uid="{7B25CA6A-12A5-442A-B89D-D55BD3AF9EA2}"/>
    <cellStyle name="Percent 4" xfId="14" xr:uid="{86F3A46F-370B-480D-B08E-3BCE73D10A9E}"/>
  </cellStyles>
  <dxfs count="7">
    <dxf>
      <numFmt numFmtId="166" formatCode="0.0%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9F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jj/Box/Portfolios/Elovitz/Elovitz%20Master%20Lab%20Sheet%20FY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s balances"/>
      <sheetName val=" non-grant balances"/>
      <sheetName val="PI Salary Grid"/>
      <sheetName val="Lab Distro"/>
      <sheetName val="Clinical Team Distro"/>
      <sheetName val="Lab By Fund"/>
      <sheetName val="Grants List"/>
      <sheetName val="Elovitz Master Lab Sheet FY23"/>
    </sheetNames>
    <sheetDataSet>
      <sheetData sheetId="0">
        <row r="2">
          <cell r="C2">
            <v>44652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10DE4B-4FB0-4B9D-8269-40C368E14F5B}" name="GrantList" displayName="GrantList" ref="A1:K25" totalsRowShown="0">
  <autoFilter ref="A1:K25" xr:uid="{FF10DE4B-4FB0-4B9D-8269-40C368E14F5B}"/>
  <tableColumns count="11">
    <tableColumn id="1" xr3:uid="{95257676-8C33-400B-90DF-A488255159A0}" name="Fund"/>
    <tableColumn id="2" xr3:uid="{A957533B-1A7F-4266-8BA0-BB0858546CC2}" name="Institution No (PROP)"/>
    <tableColumn id="3" xr3:uid="{C4FB1732-9653-40A6-843F-F772499BEFCC}" name="Account"/>
    <tableColumn id="4" xr3:uid="{E0AB8E1A-5B0D-4071-85C5-E3AACDD17F3B}" name="Fund Desc"/>
    <tableColumn id="5" xr3:uid="{44F4DE4C-48F0-4066-8511-03C4CE5177BD}" name="PI"/>
    <tableColumn id="6" xr3:uid="{243DBDC8-ACC0-4900-AF1B-C12F40A73FBC}" name="Account Start" dataDxfId="4"/>
    <tableColumn id="7" xr3:uid="{F17EE7A1-C549-4A5A-A63F-6F8D11565246}" name="Account end" dataDxfId="3"/>
    <tableColumn id="11" xr3:uid="{BF943BD8-5155-437A-84EE-03230D643DB1}" name="Budget End Date" dataDxfId="2"/>
    <tableColumn id="9" xr3:uid="{75A5CCE3-3464-4B14-A2E4-687B720464C6}" name="Study Type" dataDxfId="1"/>
    <tableColumn id="10" xr3:uid="{785CD033-A77F-4A2F-B30A-7FB42A71FBEB}" name="F&amp;A Rate" dataDxfId="0" dataCellStyle="Percent"/>
    <tableColumn id="8" xr3:uid="{FD5B679C-1AC9-4A62-BEAD-62A7C5D4A52B}" name="Project Title"/>
  </tableColumns>
  <tableStyleInfo name="TableStyleMedium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D461-532C-49B5-891B-624600D631CF}">
  <dimension ref="A1:AG21"/>
  <sheetViews>
    <sheetView zoomScale="75" zoomScaleNormal="75" zoomScaleSheetLayoutView="85" workbookViewId="0">
      <pane ySplit="3" topLeftCell="A4" activePane="bottomLeft" state="frozen"/>
      <selection pane="bottomLeft" activeCell="AA5" sqref="AA5:AA19"/>
    </sheetView>
  </sheetViews>
  <sheetFormatPr defaultColWidth="19.28515625" defaultRowHeight="48" customHeight="1" outlineLevelCol="1"/>
  <cols>
    <col min="1" max="1" width="19.28515625" style="96"/>
    <col min="2" max="2" width="23.7109375" style="89" customWidth="1"/>
    <col min="3" max="3" width="19.28515625" style="89"/>
    <col min="4" max="4" width="13.7109375" style="89" customWidth="1"/>
    <col min="5" max="5" width="13.140625" style="89" customWidth="1"/>
    <col min="6" max="6" width="17.28515625" style="89" customWidth="1"/>
    <col min="7" max="7" width="15" style="90" customWidth="1"/>
    <col min="8" max="8" width="19.28515625" style="90"/>
    <col min="9" max="10" width="19.28515625" style="90" customWidth="1" outlineLevel="1"/>
    <col min="11" max="11" width="19.28515625" style="90" customWidth="1"/>
    <col min="12" max="13" width="19.28515625" style="89" customWidth="1" outlineLevel="1"/>
    <col min="14" max="17" width="19.28515625" style="89"/>
    <col min="18" max="21" width="19.28515625" style="89" customWidth="1" outlineLevel="1"/>
    <col min="22" max="22" width="19.28515625" style="89"/>
    <col min="23" max="23" width="19.28515625" style="89" customWidth="1" outlineLevel="1"/>
    <col min="24" max="25" width="20.5703125" style="89" customWidth="1" outlineLevel="1"/>
    <col min="26" max="30" width="19.28515625" style="89" customWidth="1" outlineLevel="1"/>
    <col min="31" max="31" width="44.7109375" style="89" customWidth="1"/>
    <col min="32" max="32" width="12.42578125" style="89" hidden="1" customWidth="1" outlineLevel="1"/>
    <col min="33" max="33" width="19.28515625" collapsed="1"/>
    <col min="34" max="16384" width="19.28515625" style="89"/>
  </cols>
  <sheetData>
    <row r="1" spans="1:32" ht="48" customHeight="1">
      <c r="A1" s="85" t="s">
        <v>66</v>
      </c>
      <c r="B1" s="86"/>
      <c r="C1" s="87"/>
      <c r="D1" s="88"/>
      <c r="F1" s="158" t="s">
        <v>118</v>
      </c>
      <c r="G1" s="159" t="s">
        <v>119</v>
      </c>
    </row>
    <row r="2" spans="1:32" ht="48" customHeight="1">
      <c r="A2" s="85" t="s">
        <v>67</v>
      </c>
      <c r="B2" s="86"/>
      <c r="C2" s="153">
        <v>44743</v>
      </c>
      <c r="D2" s="87"/>
    </row>
    <row r="3" spans="1:32" s="124" customFormat="1" ht="48" customHeight="1">
      <c r="A3" s="122" t="s">
        <v>15</v>
      </c>
      <c r="B3" s="122" t="s">
        <v>68</v>
      </c>
      <c r="C3" s="122" t="s">
        <v>69</v>
      </c>
      <c r="D3" s="122" t="s">
        <v>70</v>
      </c>
      <c r="E3" s="122" t="s">
        <v>71</v>
      </c>
      <c r="F3" s="122" t="s">
        <v>72</v>
      </c>
      <c r="G3" s="122" t="s">
        <v>73</v>
      </c>
      <c r="H3" s="122" t="s">
        <v>107</v>
      </c>
      <c r="I3" s="122" t="s">
        <v>85</v>
      </c>
      <c r="J3" s="122" t="s">
        <v>86</v>
      </c>
      <c r="K3" s="122" t="s">
        <v>74</v>
      </c>
      <c r="L3" s="122" t="s">
        <v>75</v>
      </c>
      <c r="M3" s="122" t="s">
        <v>76</v>
      </c>
      <c r="N3" s="122" t="s">
        <v>89</v>
      </c>
      <c r="O3" s="122" t="s">
        <v>77</v>
      </c>
      <c r="P3" s="122" t="s">
        <v>108</v>
      </c>
      <c r="Q3" s="123" t="s">
        <v>78</v>
      </c>
      <c r="R3" s="123" t="s">
        <v>79</v>
      </c>
      <c r="S3" s="123" t="s">
        <v>101</v>
      </c>
      <c r="T3" s="123" t="s">
        <v>80</v>
      </c>
      <c r="U3" s="123" t="s">
        <v>102</v>
      </c>
      <c r="V3" s="123" t="s">
        <v>109</v>
      </c>
      <c r="W3" s="122" t="s">
        <v>110</v>
      </c>
      <c r="X3" s="122" t="s">
        <v>120</v>
      </c>
      <c r="Y3" s="122" t="s">
        <v>111</v>
      </c>
      <c r="Z3" s="123" t="s">
        <v>112</v>
      </c>
      <c r="AA3" s="123" t="s">
        <v>121</v>
      </c>
      <c r="AB3" s="123" t="s">
        <v>122</v>
      </c>
      <c r="AC3" s="123" t="s">
        <v>114</v>
      </c>
      <c r="AD3" s="123" t="s">
        <v>113</v>
      </c>
      <c r="AE3" s="123" t="s">
        <v>81</v>
      </c>
      <c r="AF3" s="123" t="s">
        <v>82</v>
      </c>
    </row>
    <row r="4" spans="1:32" ht="48" customHeight="1">
      <c r="A4" s="154"/>
      <c r="B4" s="91" t="e">
        <f>INDEX(GrantList[Fund Desc],MATCH(A4,GrantList[Fund],0))</f>
        <v>#N/A</v>
      </c>
      <c r="C4" s="92" t="e">
        <f>INDEX(GrantList[Account Start],MATCH(A4,GrantList[Fund],0))</f>
        <v>#N/A</v>
      </c>
      <c r="D4" s="92" t="e">
        <f>INDEX(GrantList[Account end],MATCH(A4,GrantList[Fund],0))</f>
        <v>#N/A</v>
      </c>
      <c r="E4" s="153"/>
      <c r="F4" s="92">
        <f>IFERROR(INDEX(GrantList[Budget End Date],MATCH(A4,GrantList[Fund],0)),0)</f>
        <v>0</v>
      </c>
      <c r="G4" s="93">
        <f>IFERROR(DATEDIF($C$2,F4,"M"),0)</f>
        <v>0</v>
      </c>
      <c r="H4" s="155"/>
      <c r="I4" s="155"/>
      <c r="J4" s="155"/>
      <c r="K4" s="155"/>
      <c r="L4" s="156"/>
      <c r="M4" s="156"/>
      <c r="N4" s="94">
        <f>IFERROR((INDEX('Lab By Fund'!BR:BR,MATCH(A4,'Lab By Fund'!A:A,0))),0)</f>
        <v>0</v>
      </c>
      <c r="O4" s="156"/>
      <c r="P4" s="156"/>
      <c r="Q4" s="156"/>
      <c r="R4" s="94">
        <f>AF4*(N4+O4+Q4)</f>
        <v>0</v>
      </c>
      <c r="S4" s="94">
        <f>I4+L4+R4</f>
        <v>0</v>
      </c>
      <c r="T4" s="94">
        <f>SUM(N4:R4)</f>
        <v>0</v>
      </c>
      <c r="U4" s="94">
        <f>V4+S4</f>
        <v>0</v>
      </c>
      <c r="V4" s="94">
        <f>H4+K4+N4+O4+P4+Q4</f>
        <v>0</v>
      </c>
      <c r="W4" s="156"/>
      <c r="X4" s="156"/>
      <c r="Y4" s="156"/>
      <c r="Z4" s="95">
        <f>W4+M4</f>
        <v>0</v>
      </c>
      <c r="AA4" s="95">
        <f>X4+M4</f>
        <v>0</v>
      </c>
      <c r="AB4" s="95">
        <f>X4+Y4</f>
        <v>0</v>
      </c>
      <c r="AC4" s="95">
        <f>AB4+M4+T4</f>
        <v>0</v>
      </c>
      <c r="AD4" s="95">
        <f>AB4+M4+T4</f>
        <v>0</v>
      </c>
      <c r="AE4" s="154"/>
      <c r="AF4" s="107">
        <f>IFERROR(INDEX(GrantList[F&amp;A Rate],MATCH(A4,GrantList[Fund],0)),0)</f>
        <v>0</v>
      </c>
    </row>
    <row r="5" spans="1:32" ht="48" customHeight="1">
      <c r="A5" s="154"/>
      <c r="B5" s="91" t="e">
        <f>INDEX(GrantList[Fund Desc],MATCH(A5,GrantList[Fund],0))</f>
        <v>#N/A</v>
      </c>
      <c r="C5" s="92" t="e">
        <f>INDEX(GrantList[Account Start],MATCH(A5,GrantList[Fund],0))</f>
        <v>#N/A</v>
      </c>
      <c r="D5" s="92" t="e">
        <f>INDEX(GrantList[Account end],MATCH(A5,GrantList[Fund],0))</f>
        <v>#N/A</v>
      </c>
      <c r="E5" s="153"/>
      <c r="F5" s="92">
        <f>IFERROR(INDEX(GrantList[Budget End Date],MATCH(A5,GrantList[Fund],0)),0)</f>
        <v>0</v>
      </c>
      <c r="G5" s="93">
        <f t="shared" ref="G5:G19" si="0">IFERROR(DATEDIF($C$2,F5,"M"),0)</f>
        <v>0</v>
      </c>
      <c r="H5" s="155"/>
      <c r="I5" s="155"/>
      <c r="J5" s="155"/>
      <c r="K5" s="155"/>
      <c r="L5" s="156"/>
      <c r="M5" s="156"/>
      <c r="N5" s="94">
        <f>IFERROR((INDEX('Lab By Fund'!BR:BR,MATCH(A5,'Lab By Fund'!A:A,0))),0)</f>
        <v>0</v>
      </c>
      <c r="O5" s="156"/>
      <c r="P5" s="156"/>
      <c r="Q5" s="156"/>
      <c r="R5" s="94">
        <f t="shared" ref="R5:R19" si="1">AF5*(N5+O5+Q5)</f>
        <v>0</v>
      </c>
      <c r="S5" s="94">
        <f t="shared" ref="S5:S19" si="2">I5+L5+R5</f>
        <v>0</v>
      </c>
      <c r="T5" s="94">
        <f t="shared" ref="T5:T19" si="3">SUM(N5:R5)</f>
        <v>0</v>
      </c>
      <c r="U5" s="94">
        <f t="shared" ref="U5:U19" si="4">V5+S5</f>
        <v>0</v>
      </c>
      <c r="V5" s="94">
        <f t="shared" ref="V5:V19" si="5">H5+K5+N5+O5+P5+Q5</f>
        <v>0</v>
      </c>
      <c r="W5" s="156"/>
      <c r="X5" s="156"/>
      <c r="Y5" s="156"/>
      <c r="Z5" s="95">
        <f t="shared" ref="Z5:Z19" si="6">W5+M5</f>
        <v>0</v>
      </c>
      <c r="AA5" s="95">
        <f t="shared" ref="AA5:AA19" si="7">X5+M5</f>
        <v>0</v>
      </c>
      <c r="AB5" s="95">
        <f t="shared" ref="AB5:AB19" si="8">X5+Y5</f>
        <v>0</v>
      </c>
      <c r="AC5" s="95">
        <f t="shared" ref="AC5:AC19" si="9">AB5+M5+T5</f>
        <v>0</v>
      </c>
      <c r="AD5" s="95">
        <f t="shared" ref="AD5:AD19" si="10">AB5+M5+T5</f>
        <v>0</v>
      </c>
      <c r="AE5" s="154"/>
      <c r="AF5" s="107">
        <f>IFERROR(INDEX(GrantList[F&amp;A Rate],MATCH(A5,GrantList[Fund],0)),0)</f>
        <v>0</v>
      </c>
    </row>
    <row r="6" spans="1:32" ht="48" customHeight="1">
      <c r="A6" s="154"/>
      <c r="B6" s="91" t="e">
        <f>INDEX(GrantList[Fund Desc],MATCH(A6,GrantList[Fund],0))</f>
        <v>#N/A</v>
      </c>
      <c r="C6" s="92" t="e">
        <f>INDEX(GrantList[Account Start],MATCH(A6,GrantList[Fund],0))</f>
        <v>#N/A</v>
      </c>
      <c r="D6" s="92" t="e">
        <f>INDEX(GrantList[Account end],MATCH(A6,GrantList[Fund],0))</f>
        <v>#N/A</v>
      </c>
      <c r="E6" s="153"/>
      <c r="F6" s="92">
        <f>IFERROR(INDEX(GrantList[Budget End Date],MATCH(A6,GrantList[Fund],0)),0)</f>
        <v>0</v>
      </c>
      <c r="G6" s="93">
        <f t="shared" si="0"/>
        <v>0</v>
      </c>
      <c r="H6" s="155"/>
      <c r="I6" s="155"/>
      <c r="J6" s="155"/>
      <c r="K6" s="155"/>
      <c r="L6" s="156"/>
      <c r="M6" s="156"/>
      <c r="N6" s="94">
        <f>IFERROR((INDEX('Lab By Fund'!BR:BR,MATCH(A6,'Lab By Fund'!A:A,0))),0)</f>
        <v>0</v>
      </c>
      <c r="O6" s="156"/>
      <c r="P6" s="156"/>
      <c r="Q6" s="156"/>
      <c r="R6" s="94">
        <f t="shared" si="1"/>
        <v>0</v>
      </c>
      <c r="S6" s="94">
        <f t="shared" si="2"/>
        <v>0</v>
      </c>
      <c r="T6" s="94">
        <f t="shared" si="3"/>
        <v>0</v>
      </c>
      <c r="U6" s="94">
        <f t="shared" si="4"/>
        <v>0</v>
      </c>
      <c r="V6" s="94">
        <f t="shared" si="5"/>
        <v>0</v>
      </c>
      <c r="W6" s="156"/>
      <c r="X6" s="156"/>
      <c r="Y6" s="156"/>
      <c r="Z6" s="95">
        <f t="shared" si="6"/>
        <v>0</v>
      </c>
      <c r="AA6" s="95">
        <f t="shared" si="7"/>
        <v>0</v>
      </c>
      <c r="AB6" s="95">
        <f t="shared" si="8"/>
        <v>0</v>
      </c>
      <c r="AC6" s="95">
        <f t="shared" si="9"/>
        <v>0</v>
      </c>
      <c r="AD6" s="95">
        <f t="shared" si="10"/>
        <v>0</v>
      </c>
      <c r="AE6" s="154"/>
      <c r="AF6" s="107">
        <f>IFERROR(INDEX(GrantList[F&amp;A Rate],MATCH(A6,GrantList[Fund],0)),0)</f>
        <v>0</v>
      </c>
    </row>
    <row r="7" spans="1:32" ht="48" customHeight="1">
      <c r="A7" s="154"/>
      <c r="B7" s="91" t="e">
        <f>INDEX(GrantList[Fund Desc],MATCH(A7,GrantList[Fund],0))</f>
        <v>#N/A</v>
      </c>
      <c r="C7" s="92" t="e">
        <f>INDEX(GrantList[Account Start],MATCH(A7,GrantList[Fund],0))</f>
        <v>#N/A</v>
      </c>
      <c r="D7" s="92" t="e">
        <f>INDEX(GrantList[Account end],MATCH(A7,GrantList[Fund],0))</f>
        <v>#N/A</v>
      </c>
      <c r="E7" s="153"/>
      <c r="F7" s="92">
        <f>IFERROR(INDEX(GrantList[Budget End Date],MATCH(A7,GrantList[Fund],0)),0)</f>
        <v>0</v>
      </c>
      <c r="G7" s="93">
        <f t="shared" si="0"/>
        <v>0</v>
      </c>
      <c r="H7" s="155"/>
      <c r="I7" s="155"/>
      <c r="J7" s="155"/>
      <c r="K7" s="155"/>
      <c r="L7" s="156"/>
      <c r="M7" s="156"/>
      <c r="N7" s="94">
        <f>IFERROR((INDEX('Lab By Fund'!BR:BR,MATCH(A7,'Lab By Fund'!A:A,0))),0)</f>
        <v>0</v>
      </c>
      <c r="O7" s="156"/>
      <c r="P7" s="156"/>
      <c r="Q7" s="156"/>
      <c r="R7" s="94">
        <f t="shared" si="1"/>
        <v>0</v>
      </c>
      <c r="S7" s="94">
        <f t="shared" si="2"/>
        <v>0</v>
      </c>
      <c r="T7" s="94">
        <f t="shared" si="3"/>
        <v>0</v>
      </c>
      <c r="U7" s="94">
        <f t="shared" si="4"/>
        <v>0</v>
      </c>
      <c r="V7" s="94">
        <f t="shared" si="5"/>
        <v>0</v>
      </c>
      <c r="W7" s="156"/>
      <c r="X7" s="156"/>
      <c r="Y7" s="156"/>
      <c r="Z7" s="95">
        <f t="shared" si="6"/>
        <v>0</v>
      </c>
      <c r="AA7" s="95">
        <f t="shared" si="7"/>
        <v>0</v>
      </c>
      <c r="AB7" s="95">
        <f t="shared" si="8"/>
        <v>0</v>
      </c>
      <c r="AC7" s="95">
        <f t="shared" si="9"/>
        <v>0</v>
      </c>
      <c r="AD7" s="95">
        <f t="shared" si="10"/>
        <v>0</v>
      </c>
      <c r="AE7" s="154"/>
      <c r="AF7" s="107">
        <f>IFERROR(INDEX(GrantList[F&amp;A Rate],MATCH(A7,GrantList[Fund],0)),0)</f>
        <v>0</v>
      </c>
    </row>
    <row r="8" spans="1:32" ht="48" customHeight="1">
      <c r="A8" s="154"/>
      <c r="B8" s="91" t="e">
        <f>INDEX(GrantList[Fund Desc],MATCH(A8,GrantList[Fund],0))</f>
        <v>#N/A</v>
      </c>
      <c r="C8" s="92" t="e">
        <f>INDEX(GrantList[Account Start],MATCH(A8,GrantList[Fund],0))</f>
        <v>#N/A</v>
      </c>
      <c r="D8" s="92" t="e">
        <f>INDEX(GrantList[Account end],MATCH(A8,GrantList[Fund],0))</f>
        <v>#N/A</v>
      </c>
      <c r="E8" s="153"/>
      <c r="F8" s="92">
        <f>IFERROR(INDEX(GrantList[Budget End Date],MATCH(A8,GrantList[Fund],0)),0)</f>
        <v>0</v>
      </c>
      <c r="G8" s="93">
        <f t="shared" si="0"/>
        <v>0</v>
      </c>
      <c r="H8" s="155"/>
      <c r="I8" s="155"/>
      <c r="J8" s="155"/>
      <c r="K8" s="155"/>
      <c r="L8" s="156"/>
      <c r="M8" s="156"/>
      <c r="N8" s="94">
        <f>IFERROR((INDEX('Lab By Fund'!BR:BR,MATCH(A8,'Lab By Fund'!A:A,0))),0)</f>
        <v>0</v>
      </c>
      <c r="O8" s="156"/>
      <c r="P8" s="156"/>
      <c r="Q8" s="156"/>
      <c r="R8" s="94">
        <f t="shared" si="1"/>
        <v>0</v>
      </c>
      <c r="S8" s="94">
        <f t="shared" si="2"/>
        <v>0</v>
      </c>
      <c r="T8" s="94">
        <f t="shared" si="3"/>
        <v>0</v>
      </c>
      <c r="U8" s="94">
        <f t="shared" si="4"/>
        <v>0</v>
      </c>
      <c r="V8" s="94">
        <f t="shared" si="5"/>
        <v>0</v>
      </c>
      <c r="W8" s="156"/>
      <c r="X8" s="156"/>
      <c r="Y8" s="156"/>
      <c r="Z8" s="95">
        <f t="shared" si="6"/>
        <v>0</v>
      </c>
      <c r="AA8" s="95">
        <f t="shared" si="7"/>
        <v>0</v>
      </c>
      <c r="AB8" s="95">
        <f t="shared" si="8"/>
        <v>0</v>
      </c>
      <c r="AC8" s="95">
        <f t="shared" si="9"/>
        <v>0</v>
      </c>
      <c r="AD8" s="95">
        <f t="shared" si="10"/>
        <v>0</v>
      </c>
      <c r="AE8" s="154"/>
      <c r="AF8" s="107">
        <f>IFERROR(INDEX(GrantList[F&amp;A Rate],MATCH(A8,GrantList[Fund],0)),0)</f>
        <v>0</v>
      </c>
    </row>
    <row r="9" spans="1:32" ht="48" customHeight="1">
      <c r="A9" s="154"/>
      <c r="B9" s="91" t="e">
        <f>INDEX(GrantList[Fund Desc],MATCH(A9,GrantList[Fund],0))</f>
        <v>#N/A</v>
      </c>
      <c r="C9" s="92" t="e">
        <f>INDEX(GrantList[Account Start],MATCH(A9,GrantList[Fund],0))</f>
        <v>#N/A</v>
      </c>
      <c r="D9" s="92" t="e">
        <f>INDEX(GrantList[Account end],MATCH(A9,GrantList[Fund],0))</f>
        <v>#N/A</v>
      </c>
      <c r="E9" s="153"/>
      <c r="F9" s="92">
        <f>IFERROR(INDEX(GrantList[Budget End Date],MATCH(A9,GrantList[Fund],0)),0)</f>
        <v>0</v>
      </c>
      <c r="G9" s="93">
        <f t="shared" si="0"/>
        <v>0</v>
      </c>
      <c r="H9" s="155"/>
      <c r="I9" s="155"/>
      <c r="J9" s="155"/>
      <c r="K9" s="155"/>
      <c r="L9" s="156"/>
      <c r="M9" s="156"/>
      <c r="N9" s="94">
        <f>IFERROR((INDEX('Lab By Fund'!BR:BR,MATCH(A9,'Lab By Fund'!A:A,0))),0)</f>
        <v>0</v>
      </c>
      <c r="O9" s="156"/>
      <c r="P9" s="156"/>
      <c r="Q9" s="156"/>
      <c r="R9" s="94">
        <f t="shared" si="1"/>
        <v>0</v>
      </c>
      <c r="S9" s="94">
        <f t="shared" si="2"/>
        <v>0</v>
      </c>
      <c r="T9" s="94">
        <f t="shared" si="3"/>
        <v>0</v>
      </c>
      <c r="U9" s="94">
        <f t="shared" si="4"/>
        <v>0</v>
      </c>
      <c r="V9" s="94">
        <f t="shared" si="5"/>
        <v>0</v>
      </c>
      <c r="W9" s="156"/>
      <c r="X9" s="156"/>
      <c r="Y9" s="156"/>
      <c r="Z9" s="95">
        <f t="shared" si="6"/>
        <v>0</v>
      </c>
      <c r="AA9" s="95">
        <f t="shared" si="7"/>
        <v>0</v>
      </c>
      <c r="AB9" s="95">
        <f t="shared" si="8"/>
        <v>0</v>
      </c>
      <c r="AC9" s="95">
        <f t="shared" si="9"/>
        <v>0</v>
      </c>
      <c r="AD9" s="95">
        <f t="shared" si="10"/>
        <v>0</v>
      </c>
      <c r="AE9" s="154"/>
      <c r="AF9" s="107">
        <f>IFERROR(INDEX(GrantList[F&amp;A Rate],MATCH(A9,GrantList[Fund],0)),0)</f>
        <v>0</v>
      </c>
    </row>
    <row r="10" spans="1:32" ht="48" customHeight="1">
      <c r="A10" s="154"/>
      <c r="B10" s="91" t="e">
        <f>INDEX(GrantList[Fund Desc],MATCH(A10,GrantList[Fund],0))</f>
        <v>#N/A</v>
      </c>
      <c r="C10" s="92" t="e">
        <f>INDEX(GrantList[Account Start],MATCH(A10,GrantList[Fund],0))</f>
        <v>#N/A</v>
      </c>
      <c r="D10" s="92" t="e">
        <f>INDEX(GrantList[Account end],MATCH(A10,GrantList[Fund],0))</f>
        <v>#N/A</v>
      </c>
      <c r="E10" s="153"/>
      <c r="F10" s="92">
        <f>IFERROR(INDEX(GrantList[Budget End Date],MATCH(A10,GrantList[Fund],0)),0)</f>
        <v>0</v>
      </c>
      <c r="G10" s="93">
        <f t="shared" si="0"/>
        <v>0</v>
      </c>
      <c r="H10" s="155"/>
      <c r="I10" s="155"/>
      <c r="J10" s="155"/>
      <c r="K10" s="155"/>
      <c r="L10" s="156"/>
      <c r="M10" s="156"/>
      <c r="N10" s="94">
        <f>IFERROR((INDEX('Lab By Fund'!BR:BR,MATCH(A10,'Lab By Fund'!A:A,0))),0)</f>
        <v>0</v>
      </c>
      <c r="O10" s="156"/>
      <c r="P10" s="156"/>
      <c r="Q10" s="156"/>
      <c r="R10" s="94">
        <f t="shared" si="1"/>
        <v>0</v>
      </c>
      <c r="S10" s="94">
        <f t="shared" si="2"/>
        <v>0</v>
      </c>
      <c r="T10" s="94">
        <f t="shared" si="3"/>
        <v>0</v>
      </c>
      <c r="U10" s="94">
        <f t="shared" si="4"/>
        <v>0</v>
      </c>
      <c r="V10" s="94">
        <f t="shared" si="5"/>
        <v>0</v>
      </c>
      <c r="W10" s="156"/>
      <c r="X10" s="156"/>
      <c r="Y10" s="156"/>
      <c r="Z10" s="95">
        <f t="shared" si="6"/>
        <v>0</v>
      </c>
      <c r="AA10" s="95">
        <f t="shared" si="7"/>
        <v>0</v>
      </c>
      <c r="AB10" s="95">
        <f t="shared" si="8"/>
        <v>0</v>
      </c>
      <c r="AC10" s="95">
        <f t="shared" si="9"/>
        <v>0</v>
      </c>
      <c r="AD10" s="95">
        <f t="shared" si="10"/>
        <v>0</v>
      </c>
      <c r="AE10" s="154"/>
      <c r="AF10" s="107">
        <f>IFERROR(INDEX(GrantList[F&amp;A Rate],MATCH(A10,GrantList[Fund],0)),0)</f>
        <v>0</v>
      </c>
    </row>
    <row r="11" spans="1:32" ht="48" customHeight="1">
      <c r="A11" s="154"/>
      <c r="B11" s="91" t="e">
        <f>INDEX(GrantList[Fund Desc],MATCH(A11,GrantList[Fund],0))</f>
        <v>#N/A</v>
      </c>
      <c r="C11" s="92" t="e">
        <f>INDEX(GrantList[Account Start],MATCH(A11,GrantList[Fund],0))</f>
        <v>#N/A</v>
      </c>
      <c r="D11" s="92" t="e">
        <f>INDEX(GrantList[Account end],MATCH(A11,GrantList[Fund],0))</f>
        <v>#N/A</v>
      </c>
      <c r="E11" s="153"/>
      <c r="F11" s="92">
        <f>IFERROR(INDEX(GrantList[Budget End Date],MATCH(A11,GrantList[Fund],0)),0)</f>
        <v>0</v>
      </c>
      <c r="G11" s="93">
        <f t="shared" si="0"/>
        <v>0</v>
      </c>
      <c r="H11" s="155"/>
      <c r="I11" s="155"/>
      <c r="J11" s="155"/>
      <c r="K11" s="155"/>
      <c r="L11" s="156"/>
      <c r="M11" s="156"/>
      <c r="N11" s="94">
        <f>IFERROR((INDEX('Lab By Fund'!BR:BR,MATCH(A11,'Lab By Fund'!A:A,0))),0)</f>
        <v>0</v>
      </c>
      <c r="O11" s="156"/>
      <c r="P11" s="156"/>
      <c r="Q11" s="156"/>
      <c r="R11" s="94">
        <f t="shared" si="1"/>
        <v>0</v>
      </c>
      <c r="S11" s="94">
        <f t="shared" si="2"/>
        <v>0</v>
      </c>
      <c r="T11" s="94">
        <f t="shared" si="3"/>
        <v>0</v>
      </c>
      <c r="U11" s="94">
        <f t="shared" si="4"/>
        <v>0</v>
      </c>
      <c r="V11" s="94">
        <f t="shared" si="5"/>
        <v>0</v>
      </c>
      <c r="W11" s="156"/>
      <c r="X11" s="156"/>
      <c r="Y11" s="156"/>
      <c r="Z11" s="95">
        <f t="shared" si="6"/>
        <v>0</v>
      </c>
      <c r="AA11" s="95">
        <f t="shared" si="7"/>
        <v>0</v>
      </c>
      <c r="AB11" s="95">
        <f t="shared" si="8"/>
        <v>0</v>
      </c>
      <c r="AC11" s="95">
        <f t="shared" si="9"/>
        <v>0</v>
      </c>
      <c r="AD11" s="95">
        <f t="shared" si="10"/>
        <v>0</v>
      </c>
      <c r="AE11" s="154"/>
      <c r="AF11" s="107">
        <f>IFERROR(INDEX(GrantList[F&amp;A Rate],MATCH(A11,GrantList[Fund],0)),0)</f>
        <v>0</v>
      </c>
    </row>
    <row r="12" spans="1:32" ht="48" customHeight="1">
      <c r="A12" s="154"/>
      <c r="B12" s="91" t="e">
        <f>INDEX(GrantList[Fund Desc],MATCH(A12,GrantList[Fund],0))</f>
        <v>#N/A</v>
      </c>
      <c r="C12" s="92" t="e">
        <f>INDEX(GrantList[Account Start],MATCH(A12,GrantList[Fund],0))</f>
        <v>#N/A</v>
      </c>
      <c r="D12" s="92" t="e">
        <f>INDEX(GrantList[Account end],MATCH(A12,GrantList[Fund],0))</f>
        <v>#N/A</v>
      </c>
      <c r="E12" s="153"/>
      <c r="F12" s="92">
        <f>IFERROR(INDEX(GrantList[Budget End Date],MATCH(A12,GrantList[Fund],0)),0)</f>
        <v>0</v>
      </c>
      <c r="G12" s="93">
        <f t="shared" si="0"/>
        <v>0</v>
      </c>
      <c r="H12" s="155"/>
      <c r="I12" s="155"/>
      <c r="J12" s="155"/>
      <c r="K12" s="155"/>
      <c r="L12" s="156"/>
      <c r="M12" s="156"/>
      <c r="N12" s="94">
        <f>IFERROR((INDEX('Lab By Fund'!BR:BR,MATCH(A12,'Lab By Fund'!A:A,0))),0)</f>
        <v>0</v>
      </c>
      <c r="O12" s="156"/>
      <c r="P12" s="156"/>
      <c r="Q12" s="156"/>
      <c r="R12" s="94">
        <f t="shared" si="1"/>
        <v>0</v>
      </c>
      <c r="S12" s="94">
        <f t="shared" si="2"/>
        <v>0</v>
      </c>
      <c r="T12" s="94">
        <f t="shared" si="3"/>
        <v>0</v>
      </c>
      <c r="U12" s="94">
        <f t="shared" si="4"/>
        <v>0</v>
      </c>
      <c r="V12" s="94">
        <f t="shared" si="5"/>
        <v>0</v>
      </c>
      <c r="W12" s="156"/>
      <c r="X12" s="156"/>
      <c r="Y12" s="156"/>
      <c r="Z12" s="95">
        <f t="shared" si="6"/>
        <v>0</v>
      </c>
      <c r="AA12" s="95">
        <f t="shared" si="7"/>
        <v>0</v>
      </c>
      <c r="AB12" s="95">
        <f t="shared" si="8"/>
        <v>0</v>
      </c>
      <c r="AC12" s="95">
        <f t="shared" si="9"/>
        <v>0</v>
      </c>
      <c r="AD12" s="95">
        <f t="shared" si="10"/>
        <v>0</v>
      </c>
      <c r="AE12" s="154"/>
      <c r="AF12" s="107">
        <f>IFERROR(INDEX(GrantList[F&amp;A Rate],MATCH(A12,GrantList[Fund],0)),0)</f>
        <v>0</v>
      </c>
    </row>
    <row r="13" spans="1:32" ht="48" customHeight="1">
      <c r="A13" s="154"/>
      <c r="B13" s="91" t="e">
        <f>INDEX(GrantList[Fund Desc],MATCH(A13,GrantList[Fund],0))</f>
        <v>#N/A</v>
      </c>
      <c r="C13" s="92" t="e">
        <f>INDEX(GrantList[Account Start],MATCH(A13,GrantList[Fund],0))</f>
        <v>#N/A</v>
      </c>
      <c r="D13" s="92" t="e">
        <f>INDEX(GrantList[Account end],MATCH(A13,GrantList[Fund],0))</f>
        <v>#N/A</v>
      </c>
      <c r="E13" s="153"/>
      <c r="F13" s="92">
        <f>IFERROR(INDEX(GrantList[Budget End Date],MATCH(A13,GrantList[Fund],0)),0)</f>
        <v>0</v>
      </c>
      <c r="G13" s="93">
        <f t="shared" si="0"/>
        <v>0</v>
      </c>
      <c r="H13" s="155"/>
      <c r="I13" s="155"/>
      <c r="J13" s="155"/>
      <c r="K13" s="155"/>
      <c r="L13" s="156"/>
      <c r="M13" s="156"/>
      <c r="N13" s="94">
        <f>IFERROR((INDEX('Lab By Fund'!BR:BR,MATCH(A13,'Lab By Fund'!A:A,0))),0)</f>
        <v>0</v>
      </c>
      <c r="O13" s="156"/>
      <c r="P13" s="156"/>
      <c r="Q13" s="156"/>
      <c r="R13" s="94">
        <f t="shared" si="1"/>
        <v>0</v>
      </c>
      <c r="S13" s="94">
        <f t="shared" si="2"/>
        <v>0</v>
      </c>
      <c r="T13" s="94">
        <f t="shared" si="3"/>
        <v>0</v>
      </c>
      <c r="U13" s="94">
        <f t="shared" si="4"/>
        <v>0</v>
      </c>
      <c r="V13" s="94">
        <f t="shared" si="5"/>
        <v>0</v>
      </c>
      <c r="W13" s="156"/>
      <c r="X13" s="156"/>
      <c r="Y13" s="156"/>
      <c r="Z13" s="95">
        <f t="shared" si="6"/>
        <v>0</v>
      </c>
      <c r="AA13" s="95">
        <f t="shared" si="7"/>
        <v>0</v>
      </c>
      <c r="AB13" s="95">
        <f t="shared" si="8"/>
        <v>0</v>
      </c>
      <c r="AC13" s="95">
        <f t="shared" si="9"/>
        <v>0</v>
      </c>
      <c r="AD13" s="95">
        <f t="shared" si="10"/>
        <v>0</v>
      </c>
      <c r="AE13" s="154"/>
      <c r="AF13" s="107">
        <f>IFERROR(INDEX(GrantList[F&amp;A Rate],MATCH(A13,GrantList[Fund],0)),0)</f>
        <v>0</v>
      </c>
    </row>
    <row r="14" spans="1:32" ht="48" customHeight="1">
      <c r="A14" s="154"/>
      <c r="B14" s="91" t="e">
        <f>INDEX(GrantList[Fund Desc],MATCH(A14,GrantList[Fund],0))</f>
        <v>#N/A</v>
      </c>
      <c r="C14" s="92" t="e">
        <f>INDEX(GrantList[Account Start],MATCH(A14,GrantList[Fund],0))</f>
        <v>#N/A</v>
      </c>
      <c r="D14" s="92" t="e">
        <f>INDEX(GrantList[Account end],MATCH(A14,GrantList[Fund],0))</f>
        <v>#N/A</v>
      </c>
      <c r="E14" s="153"/>
      <c r="F14" s="92">
        <f>IFERROR(INDEX(GrantList[Budget End Date],MATCH(A14,GrantList[Fund],0)),0)</f>
        <v>0</v>
      </c>
      <c r="G14" s="93">
        <f t="shared" si="0"/>
        <v>0</v>
      </c>
      <c r="H14" s="155"/>
      <c r="I14" s="155"/>
      <c r="J14" s="155"/>
      <c r="K14" s="155"/>
      <c r="L14" s="156"/>
      <c r="M14" s="156"/>
      <c r="N14" s="94">
        <f>IFERROR((INDEX('Lab By Fund'!BR:BR,MATCH(A14,'Lab By Fund'!A:A,0))),0)</f>
        <v>0</v>
      </c>
      <c r="O14" s="156"/>
      <c r="P14" s="156"/>
      <c r="Q14" s="156"/>
      <c r="R14" s="94">
        <f t="shared" si="1"/>
        <v>0</v>
      </c>
      <c r="S14" s="94">
        <f t="shared" si="2"/>
        <v>0</v>
      </c>
      <c r="T14" s="94">
        <f t="shared" si="3"/>
        <v>0</v>
      </c>
      <c r="U14" s="94">
        <f t="shared" si="4"/>
        <v>0</v>
      </c>
      <c r="V14" s="94">
        <f t="shared" si="5"/>
        <v>0</v>
      </c>
      <c r="W14" s="156"/>
      <c r="X14" s="156"/>
      <c r="Y14" s="156"/>
      <c r="Z14" s="95">
        <f t="shared" si="6"/>
        <v>0</v>
      </c>
      <c r="AA14" s="95">
        <f t="shared" si="7"/>
        <v>0</v>
      </c>
      <c r="AB14" s="95">
        <f t="shared" si="8"/>
        <v>0</v>
      </c>
      <c r="AC14" s="95">
        <f t="shared" si="9"/>
        <v>0</v>
      </c>
      <c r="AD14" s="95">
        <f t="shared" si="10"/>
        <v>0</v>
      </c>
      <c r="AE14" s="154"/>
      <c r="AF14" s="107">
        <f>IFERROR(INDEX(GrantList[F&amp;A Rate],MATCH(A14,GrantList[Fund],0)),0)</f>
        <v>0</v>
      </c>
    </row>
    <row r="15" spans="1:32" ht="48" customHeight="1">
      <c r="A15" s="154"/>
      <c r="B15" s="91" t="e">
        <f>INDEX(GrantList[Fund Desc],MATCH(A15,GrantList[Fund],0))</f>
        <v>#N/A</v>
      </c>
      <c r="C15" s="92" t="e">
        <f>INDEX(GrantList[Account Start],MATCH(A15,GrantList[Fund],0))</f>
        <v>#N/A</v>
      </c>
      <c r="D15" s="92" t="e">
        <f>INDEX(GrantList[Account end],MATCH(A15,GrantList[Fund],0))</f>
        <v>#N/A</v>
      </c>
      <c r="E15" s="153"/>
      <c r="F15" s="92">
        <f>IFERROR(INDEX(GrantList[Budget End Date],MATCH(A15,GrantList[Fund],0)),0)</f>
        <v>0</v>
      </c>
      <c r="G15" s="93">
        <f t="shared" si="0"/>
        <v>0</v>
      </c>
      <c r="H15" s="155"/>
      <c r="I15" s="155"/>
      <c r="J15" s="155"/>
      <c r="K15" s="155"/>
      <c r="L15" s="156"/>
      <c r="M15" s="156"/>
      <c r="N15" s="94">
        <f>IFERROR((INDEX('Lab By Fund'!BR:BR,MATCH(A15,'Lab By Fund'!A:A,0))),0)</f>
        <v>0</v>
      </c>
      <c r="O15" s="156"/>
      <c r="P15" s="156"/>
      <c r="Q15" s="156"/>
      <c r="R15" s="94">
        <f t="shared" si="1"/>
        <v>0</v>
      </c>
      <c r="S15" s="94">
        <f t="shared" si="2"/>
        <v>0</v>
      </c>
      <c r="T15" s="94">
        <f t="shared" si="3"/>
        <v>0</v>
      </c>
      <c r="U15" s="94">
        <f t="shared" si="4"/>
        <v>0</v>
      </c>
      <c r="V15" s="94">
        <f t="shared" si="5"/>
        <v>0</v>
      </c>
      <c r="W15" s="156"/>
      <c r="X15" s="156"/>
      <c r="Y15" s="156"/>
      <c r="Z15" s="95">
        <f t="shared" si="6"/>
        <v>0</v>
      </c>
      <c r="AA15" s="95">
        <f t="shared" si="7"/>
        <v>0</v>
      </c>
      <c r="AB15" s="95">
        <f t="shared" si="8"/>
        <v>0</v>
      </c>
      <c r="AC15" s="95">
        <f t="shared" si="9"/>
        <v>0</v>
      </c>
      <c r="AD15" s="95">
        <f t="shared" si="10"/>
        <v>0</v>
      </c>
      <c r="AE15" s="154"/>
      <c r="AF15" s="107">
        <f>IFERROR(INDEX(GrantList[F&amp;A Rate],MATCH(A15,GrantList[Fund],0)),0)</f>
        <v>0</v>
      </c>
    </row>
    <row r="16" spans="1:32" ht="48" customHeight="1">
      <c r="A16" s="154"/>
      <c r="B16" s="91" t="e">
        <f>INDEX(GrantList[Fund Desc],MATCH(A16,GrantList[Fund],0))</f>
        <v>#N/A</v>
      </c>
      <c r="C16" s="92" t="e">
        <f>INDEX(GrantList[Account Start],MATCH(A16,GrantList[Fund],0))</f>
        <v>#N/A</v>
      </c>
      <c r="D16" s="92" t="e">
        <f>INDEX(GrantList[Account end],MATCH(A16,GrantList[Fund],0))</f>
        <v>#N/A</v>
      </c>
      <c r="E16" s="153"/>
      <c r="F16" s="92">
        <f>IFERROR(INDEX(GrantList[Budget End Date],MATCH(A16,GrantList[Fund],0)),0)</f>
        <v>0</v>
      </c>
      <c r="G16" s="93">
        <f t="shared" si="0"/>
        <v>0</v>
      </c>
      <c r="H16" s="155"/>
      <c r="I16" s="155"/>
      <c r="J16" s="155"/>
      <c r="K16" s="155"/>
      <c r="L16" s="156"/>
      <c r="M16" s="156"/>
      <c r="N16" s="94">
        <f>IFERROR((INDEX('Lab By Fund'!BR:BR,MATCH(A16,'Lab By Fund'!A:A,0))),0)</f>
        <v>0</v>
      </c>
      <c r="O16" s="156"/>
      <c r="P16" s="156"/>
      <c r="Q16" s="156"/>
      <c r="R16" s="94">
        <f t="shared" si="1"/>
        <v>0</v>
      </c>
      <c r="S16" s="94">
        <f t="shared" si="2"/>
        <v>0</v>
      </c>
      <c r="T16" s="94">
        <f t="shared" si="3"/>
        <v>0</v>
      </c>
      <c r="U16" s="94">
        <f t="shared" si="4"/>
        <v>0</v>
      </c>
      <c r="V16" s="94">
        <f t="shared" si="5"/>
        <v>0</v>
      </c>
      <c r="W16" s="156"/>
      <c r="X16" s="156"/>
      <c r="Y16" s="156"/>
      <c r="Z16" s="95">
        <f t="shared" si="6"/>
        <v>0</v>
      </c>
      <c r="AA16" s="95">
        <f t="shared" si="7"/>
        <v>0</v>
      </c>
      <c r="AB16" s="95">
        <f t="shared" si="8"/>
        <v>0</v>
      </c>
      <c r="AC16" s="95">
        <f t="shared" si="9"/>
        <v>0</v>
      </c>
      <c r="AD16" s="95">
        <f t="shared" si="10"/>
        <v>0</v>
      </c>
      <c r="AE16" s="154"/>
      <c r="AF16" s="107">
        <f>IFERROR(INDEX(GrantList[F&amp;A Rate],MATCH(A16,GrantList[Fund],0)),0)</f>
        <v>0</v>
      </c>
    </row>
    <row r="17" spans="1:32" ht="48" customHeight="1">
      <c r="A17" s="154"/>
      <c r="B17" s="91" t="e">
        <f>INDEX(GrantList[Fund Desc],MATCH(A17,GrantList[Fund],0))</f>
        <v>#N/A</v>
      </c>
      <c r="C17" s="92" t="e">
        <f>INDEX(GrantList[Account Start],MATCH(A17,GrantList[Fund],0))</f>
        <v>#N/A</v>
      </c>
      <c r="D17" s="92" t="e">
        <f>INDEX(GrantList[Account end],MATCH(A17,GrantList[Fund],0))</f>
        <v>#N/A</v>
      </c>
      <c r="E17" s="153"/>
      <c r="F17" s="92">
        <f>IFERROR(INDEX(GrantList[Budget End Date],MATCH(A17,GrantList[Fund],0)),0)</f>
        <v>0</v>
      </c>
      <c r="G17" s="93">
        <f t="shared" si="0"/>
        <v>0</v>
      </c>
      <c r="H17" s="155"/>
      <c r="I17" s="155"/>
      <c r="J17" s="155"/>
      <c r="K17" s="155"/>
      <c r="L17" s="156"/>
      <c r="M17" s="156"/>
      <c r="N17" s="94">
        <f>IFERROR((INDEX('Lab By Fund'!BR:BR,MATCH(A17,'Lab By Fund'!A:A,0))),0)</f>
        <v>0</v>
      </c>
      <c r="O17" s="156"/>
      <c r="P17" s="156"/>
      <c r="Q17" s="156"/>
      <c r="R17" s="94">
        <f t="shared" si="1"/>
        <v>0</v>
      </c>
      <c r="S17" s="94">
        <f t="shared" si="2"/>
        <v>0</v>
      </c>
      <c r="T17" s="94">
        <f t="shared" si="3"/>
        <v>0</v>
      </c>
      <c r="U17" s="94">
        <f t="shared" si="4"/>
        <v>0</v>
      </c>
      <c r="V17" s="94">
        <f t="shared" si="5"/>
        <v>0</v>
      </c>
      <c r="W17" s="156"/>
      <c r="X17" s="156"/>
      <c r="Y17" s="156"/>
      <c r="Z17" s="95">
        <f t="shared" si="6"/>
        <v>0</v>
      </c>
      <c r="AA17" s="95">
        <f t="shared" si="7"/>
        <v>0</v>
      </c>
      <c r="AB17" s="95">
        <f t="shared" si="8"/>
        <v>0</v>
      </c>
      <c r="AC17" s="95">
        <f t="shared" si="9"/>
        <v>0</v>
      </c>
      <c r="AD17" s="95">
        <f t="shared" si="10"/>
        <v>0</v>
      </c>
      <c r="AE17" s="154"/>
      <c r="AF17" s="107">
        <f>IFERROR(INDEX(GrantList[F&amp;A Rate],MATCH(A17,GrantList[Fund],0)),0)</f>
        <v>0</v>
      </c>
    </row>
    <row r="18" spans="1:32" ht="48" customHeight="1">
      <c r="A18" s="154"/>
      <c r="B18" s="91" t="e">
        <f>INDEX(GrantList[Fund Desc],MATCH(A18,GrantList[Fund],0))</f>
        <v>#N/A</v>
      </c>
      <c r="C18" s="92" t="e">
        <f>INDEX(GrantList[Account Start],MATCH(A18,GrantList[Fund],0))</f>
        <v>#N/A</v>
      </c>
      <c r="D18" s="92" t="e">
        <f>INDEX(GrantList[Account end],MATCH(A18,GrantList[Fund],0))</f>
        <v>#N/A</v>
      </c>
      <c r="E18" s="153"/>
      <c r="F18" s="92">
        <f>IFERROR(INDEX(GrantList[Budget End Date],MATCH(A18,GrantList[Fund],0)),0)</f>
        <v>0</v>
      </c>
      <c r="G18" s="93">
        <f t="shared" si="0"/>
        <v>0</v>
      </c>
      <c r="H18" s="155"/>
      <c r="I18" s="155"/>
      <c r="J18" s="155"/>
      <c r="K18" s="155"/>
      <c r="L18" s="156"/>
      <c r="M18" s="156"/>
      <c r="N18" s="94">
        <f>IFERROR((INDEX('Lab By Fund'!BR:BR,MATCH(A18,'Lab By Fund'!A:A,0))),0)</f>
        <v>0</v>
      </c>
      <c r="O18" s="156"/>
      <c r="P18" s="156"/>
      <c r="Q18" s="156"/>
      <c r="R18" s="94">
        <f t="shared" si="1"/>
        <v>0</v>
      </c>
      <c r="S18" s="94">
        <f t="shared" si="2"/>
        <v>0</v>
      </c>
      <c r="T18" s="94">
        <f t="shared" si="3"/>
        <v>0</v>
      </c>
      <c r="U18" s="94">
        <f t="shared" si="4"/>
        <v>0</v>
      </c>
      <c r="V18" s="94">
        <f t="shared" si="5"/>
        <v>0</v>
      </c>
      <c r="W18" s="156"/>
      <c r="X18" s="156"/>
      <c r="Y18" s="156"/>
      <c r="Z18" s="95">
        <f t="shared" si="6"/>
        <v>0</v>
      </c>
      <c r="AA18" s="95">
        <f t="shared" si="7"/>
        <v>0</v>
      </c>
      <c r="AB18" s="95">
        <f t="shared" si="8"/>
        <v>0</v>
      </c>
      <c r="AC18" s="95">
        <f t="shared" si="9"/>
        <v>0</v>
      </c>
      <c r="AD18" s="95">
        <f t="shared" si="10"/>
        <v>0</v>
      </c>
      <c r="AE18" s="154"/>
      <c r="AF18" s="107">
        <f>IFERROR(INDEX(GrantList[F&amp;A Rate],MATCH(A18,GrantList[Fund],0)),0)</f>
        <v>0</v>
      </c>
    </row>
    <row r="19" spans="1:32" ht="48" customHeight="1">
      <c r="A19" s="154"/>
      <c r="B19" s="91" t="e">
        <f>INDEX(GrantList[Fund Desc],MATCH(A19,GrantList[Fund],0))</f>
        <v>#N/A</v>
      </c>
      <c r="C19" s="92" t="e">
        <f>INDEX(GrantList[Account Start],MATCH(A19,GrantList[Fund],0))</f>
        <v>#N/A</v>
      </c>
      <c r="D19" s="92" t="e">
        <f>INDEX(GrantList[Account end],MATCH(A19,GrantList[Fund],0))</f>
        <v>#N/A</v>
      </c>
      <c r="E19" s="153"/>
      <c r="F19" s="92">
        <f>IFERROR(INDEX(GrantList[Budget End Date],MATCH(A19,GrantList[Fund],0)),0)</f>
        <v>0</v>
      </c>
      <c r="G19" s="93">
        <f t="shared" si="0"/>
        <v>0</v>
      </c>
      <c r="H19" s="155"/>
      <c r="I19" s="155"/>
      <c r="J19" s="155"/>
      <c r="K19" s="155"/>
      <c r="L19" s="156"/>
      <c r="M19" s="156"/>
      <c r="N19" s="94">
        <f>IFERROR((INDEX('Lab By Fund'!BR:BR,MATCH(A19,'Lab By Fund'!A:A,0))),0)</f>
        <v>0</v>
      </c>
      <c r="O19" s="156"/>
      <c r="P19" s="156"/>
      <c r="Q19" s="156"/>
      <c r="R19" s="94">
        <f t="shared" si="1"/>
        <v>0</v>
      </c>
      <c r="S19" s="94">
        <f t="shared" si="2"/>
        <v>0</v>
      </c>
      <c r="T19" s="94">
        <f t="shared" si="3"/>
        <v>0</v>
      </c>
      <c r="U19" s="94">
        <f t="shared" si="4"/>
        <v>0</v>
      </c>
      <c r="V19" s="94">
        <f t="shared" si="5"/>
        <v>0</v>
      </c>
      <c r="W19" s="156"/>
      <c r="X19" s="156"/>
      <c r="Y19" s="156"/>
      <c r="Z19" s="95">
        <f t="shared" si="6"/>
        <v>0</v>
      </c>
      <c r="AA19" s="95">
        <f t="shared" si="7"/>
        <v>0</v>
      </c>
      <c r="AB19" s="95">
        <f t="shared" si="8"/>
        <v>0</v>
      </c>
      <c r="AC19" s="95">
        <f t="shared" si="9"/>
        <v>0</v>
      </c>
      <c r="AD19" s="95">
        <f t="shared" si="10"/>
        <v>0</v>
      </c>
      <c r="AE19" s="154"/>
      <c r="AF19" s="107">
        <f>IFERROR(INDEX(GrantList[F&amp;A Rate],MATCH(A19,GrantList[Fund],0)),0)</f>
        <v>0</v>
      </c>
    </row>
    <row r="20" spans="1:32" ht="48" customHeight="1">
      <c r="C20" s="97"/>
      <c r="D20" s="97"/>
      <c r="E20" s="97"/>
      <c r="F20" s="97"/>
      <c r="G20" s="98"/>
      <c r="H20" s="99"/>
      <c r="I20" s="99"/>
      <c r="J20" s="99"/>
      <c r="K20" s="99"/>
      <c r="L20" s="97"/>
      <c r="M20" s="97"/>
      <c r="N20" s="100"/>
      <c r="O20" s="101" t="s">
        <v>83</v>
      </c>
      <c r="P20" s="101"/>
      <c r="Q20" s="101"/>
      <c r="R20" s="101"/>
      <c r="S20" s="100">
        <f t="shared" ref="S20" si="11">SUM(S4:S19)</f>
        <v>0</v>
      </c>
      <c r="T20" s="101"/>
      <c r="U20" s="100">
        <f t="shared" ref="U20" si="12">SUM(U4:U19)</f>
        <v>0</v>
      </c>
      <c r="V20" s="100">
        <f>SUM(V4:V19)</f>
        <v>0</v>
      </c>
      <c r="W20" s="97"/>
      <c r="X20" s="97"/>
      <c r="Y20" s="97"/>
      <c r="Z20" s="97"/>
      <c r="AA20" s="97"/>
      <c r="AB20" s="97"/>
      <c r="AC20" s="100">
        <f>SUM(AC4:AC19)</f>
        <v>0</v>
      </c>
      <c r="AD20" s="100">
        <f>SUM(AD4:AD19)</f>
        <v>0</v>
      </c>
      <c r="AE20" s="97"/>
      <c r="AF20" s="97"/>
    </row>
    <row r="21" spans="1:32" ht="48" customHeight="1">
      <c r="C21" s="97"/>
      <c r="D21" s="97"/>
      <c r="E21" s="97"/>
      <c r="F21" s="97"/>
      <c r="G21" s="98"/>
      <c r="H21" s="98"/>
      <c r="I21" s="98"/>
      <c r="J21" s="98"/>
      <c r="K21" s="98"/>
      <c r="L21" s="97"/>
      <c r="M21" s="97"/>
      <c r="N21" s="97"/>
      <c r="O21" s="97"/>
      <c r="P21" s="97"/>
      <c r="Q21" s="97"/>
      <c r="R21" s="97"/>
      <c r="S21" s="102"/>
      <c r="T21" s="97"/>
      <c r="U21" s="102"/>
      <c r="V21" s="102"/>
      <c r="W21" s="97"/>
      <c r="X21" s="97"/>
      <c r="Y21" s="97"/>
      <c r="Z21" s="97"/>
      <c r="AA21" s="97"/>
      <c r="AB21" s="97"/>
      <c r="AC21" s="97"/>
      <c r="AD21" s="97"/>
      <c r="AE21" s="97"/>
      <c r="AF21" s="97"/>
    </row>
  </sheetData>
  <conditionalFormatting sqref="A4:F19">
    <cfRule type="expression" dxfId="6" priority="1">
      <formula>AND($F4&gt;1/1/1900,($F4-$C$2)&lt;46)</formula>
    </cfRule>
    <cfRule type="expression" dxfId="5" priority="2">
      <formula>AND($F4&gt;1/1/1900,($F4-$C$2)&lt;61)</formula>
    </cfRule>
  </conditionalFormatting>
  <dataValidations count="1">
    <dataValidation type="list" allowBlank="1" showInputMessage="1" showErrorMessage="1" sqref="A4:A19" xr:uid="{051E38C4-D4FB-42E7-B87D-8B231B929DCC}">
      <formula1>Funds</formula1>
    </dataValidation>
  </dataValidations>
  <printOptions horizontalCentered="1" verticalCentered="1"/>
  <pageMargins left="0" right="0" top="0.25" bottom="0.25" header="0.3" footer="0.3"/>
  <pageSetup paperSize="5" scale="54" fitToHeight="3" orientation="landscape" r:id="rId1"/>
  <headerFooter>
    <oddHeader>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8E9E-93F8-4148-87EC-8785B4FF4753}">
  <sheetPr>
    <pageSetUpPr fitToPage="1"/>
  </sheetPr>
  <dimension ref="A1:AB15"/>
  <sheetViews>
    <sheetView zoomScaleNormal="100" zoomScaleSheetLayoutView="100" workbookViewId="0">
      <pane ySplit="3" topLeftCell="A4" activePane="bottomLeft" state="frozen"/>
      <selection pane="bottomLeft" activeCell="K10" sqref="K10"/>
    </sheetView>
  </sheetViews>
  <sheetFormatPr defaultColWidth="9.140625" defaultRowHeight="41.25" customHeight="1"/>
  <cols>
    <col min="1" max="1" width="31.28515625" style="135" customWidth="1"/>
    <col min="2" max="2" width="28.7109375" style="118" customWidth="1"/>
    <col min="3" max="5" width="10.85546875" style="118" hidden="1" customWidth="1"/>
    <col min="6" max="6" width="11.28515625" style="118" hidden="1" customWidth="1"/>
    <col min="7" max="7" width="11.42578125" style="119" hidden="1" customWidth="1"/>
    <col min="8" max="8" width="13.42578125" style="118" customWidth="1"/>
    <col min="9" max="9" width="13.85546875" style="118" bestFit="1" customWidth="1"/>
    <col min="10" max="10" width="19.42578125" style="118" bestFit="1" customWidth="1"/>
    <col min="11" max="11" width="15.5703125" style="118" customWidth="1"/>
    <col min="12" max="12" width="14.7109375" style="118" customWidth="1"/>
    <col min="13" max="13" width="14.28515625" style="118" customWidth="1"/>
    <col min="14" max="15" width="11.5703125" style="120" customWidth="1"/>
    <col min="16" max="16" width="49.42578125" style="118" customWidth="1"/>
    <col min="17" max="17" width="71" style="118" customWidth="1"/>
    <col min="18" max="16384" width="9.140625" style="118"/>
  </cols>
  <sheetData>
    <row r="1" spans="1:28" ht="41.25" customHeight="1">
      <c r="A1" s="114" t="s">
        <v>93</v>
      </c>
      <c r="B1" s="115"/>
      <c r="C1" s="116"/>
      <c r="D1" s="117"/>
    </row>
    <row r="2" spans="1:28" ht="41.25" customHeight="1">
      <c r="A2" s="114" t="s">
        <v>67</v>
      </c>
      <c r="D2" s="116"/>
      <c r="H2" s="121">
        <f>'Grants balances'!C2</f>
        <v>44743</v>
      </c>
    </row>
    <row r="3" spans="1:28" s="124" customFormat="1" ht="48" customHeight="1">
      <c r="A3" s="122" t="s">
        <v>15</v>
      </c>
      <c r="B3" s="122" t="s">
        <v>68</v>
      </c>
      <c r="C3" s="122" t="s">
        <v>69</v>
      </c>
      <c r="D3" s="122" t="s">
        <v>70</v>
      </c>
      <c r="E3" s="122" t="s">
        <v>71</v>
      </c>
      <c r="F3" s="122" t="s">
        <v>72</v>
      </c>
      <c r="G3" s="122" t="s">
        <v>73</v>
      </c>
      <c r="H3" s="122" t="s">
        <v>115</v>
      </c>
      <c r="I3" s="122" t="s">
        <v>94</v>
      </c>
      <c r="J3" s="122" t="s">
        <v>95</v>
      </c>
      <c r="K3" s="122" t="s">
        <v>96</v>
      </c>
      <c r="L3" s="122" t="s">
        <v>116</v>
      </c>
      <c r="M3" s="122" t="s">
        <v>117</v>
      </c>
      <c r="N3" s="122" t="s">
        <v>100</v>
      </c>
      <c r="O3" s="122" t="s">
        <v>97</v>
      </c>
      <c r="P3" s="122" t="s">
        <v>81</v>
      </c>
      <c r="Q3" s="122" t="s">
        <v>98</v>
      </c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</row>
    <row r="4" spans="1:28" ht="41.25" customHeight="1">
      <c r="A4" s="140"/>
      <c r="B4" s="140"/>
      <c r="C4" s="141">
        <v>41913</v>
      </c>
      <c r="D4" s="141">
        <v>42643</v>
      </c>
      <c r="E4" s="141">
        <v>42278</v>
      </c>
      <c r="F4" s="141">
        <v>43008</v>
      </c>
      <c r="G4" s="142">
        <v>11</v>
      </c>
      <c r="H4" s="143"/>
      <c r="I4" s="144"/>
      <c r="J4" s="126">
        <f>H4+N4+I4</f>
        <v>0</v>
      </c>
      <c r="K4" s="125">
        <v>0</v>
      </c>
      <c r="L4" s="144"/>
      <c r="M4" s="126">
        <f>J4+K4+L4</f>
        <v>0</v>
      </c>
      <c r="N4" s="151"/>
      <c r="O4" s="151"/>
      <c r="P4" s="140"/>
      <c r="Q4" s="149"/>
    </row>
    <row r="5" spans="1:28" ht="41.25" customHeight="1">
      <c r="A5" s="145"/>
      <c r="B5" s="145"/>
      <c r="C5" s="146">
        <v>41974</v>
      </c>
      <c r="D5" s="146">
        <v>42704</v>
      </c>
      <c r="E5" s="146">
        <v>42339</v>
      </c>
      <c r="F5" s="146">
        <v>42704</v>
      </c>
      <c r="G5" s="147">
        <v>1</v>
      </c>
      <c r="H5" s="148"/>
      <c r="I5" s="148"/>
      <c r="J5" s="126">
        <f t="shared" ref="J5:J10" si="0">H5+N5+I5</f>
        <v>0</v>
      </c>
      <c r="K5" s="127">
        <v>0</v>
      </c>
      <c r="L5" s="148"/>
      <c r="M5" s="126">
        <f t="shared" ref="M5:M11" si="1">J5+K5+L5</f>
        <v>0</v>
      </c>
      <c r="N5" s="152"/>
      <c r="O5" s="152"/>
      <c r="P5" s="145"/>
      <c r="Q5" s="150"/>
    </row>
    <row r="6" spans="1:28" ht="41.25" customHeight="1">
      <c r="A6" s="145"/>
      <c r="B6" s="145"/>
      <c r="C6" s="146">
        <v>41974</v>
      </c>
      <c r="D6" s="146">
        <v>42704</v>
      </c>
      <c r="E6" s="146">
        <v>42339</v>
      </c>
      <c r="F6" s="146">
        <v>42704</v>
      </c>
      <c r="G6" s="147">
        <v>1</v>
      </c>
      <c r="H6" s="148"/>
      <c r="I6" s="148"/>
      <c r="J6" s="126">
        <f t="shared" si="0"/>
        <v>0</v>
      </c>
      <c r="K6" s="127">
        <v>0</v>
      </c>
      <c r="L6" s="148"/>
      <c r="M6" s="126">
        <f t="shared" si="1"/>
        <v>0</v>
      </c>
      <c r="N6" s="152"/>
      <c r="O6" s="152"/>
      <c r="P6" s="145"/>
      <c r="Q6" s="150"/>
    </row>
    <row r="7" spans="1:28" ht="41.25" customHeight="1">
      <c r="A7" s="145"/>
      <c r="B7" s="145"/>
      <c r="C7" s="146">
        <v>42152</v>
      </c>
      <c r="D7" s="146">
        <v>43247</v>
      </c>
      <c r="E7" s="146">
        <v>42518</v>
      </c>
      <c r="F7" s="146">
        <v>42882</v>
      </c>
      <c r="G7" s="147">
        <v>7</v>
      </c>
      <c r="H7" s="148"/>
      <c r="I7" s="148"/>
      <c r="J7" s="126">
        <f t="shared" si="0"/>
        <v>0</v>
      </c>
      <c r="K7" s="127">
        <v>0</v>
      </c>
      <c r="L7" s="148"/>
      <c r="M7" s="126">
        <f t="shared" si="1"/>
        <v>0</v>
      </c>
      <c r="N7" s="152"/>
      <c r="O7" s="152"/>
      <c r="P7" s="145"/>
      <c r="Q7" s="150"/>
    </row>
    <row r="8" spans="1:28" ht="41.25" customHeight="1">
      <c r="A8" s="145"/>
      <c r="B8" s="145"/>
      <c r="C8" s="146">
        <v>42152</v>
      </c>
      <c r="D8" s="146">
        <v>43247</v>
      </c>
      <c r="E8" s="146">
        <v>42518</v>
      </c>
      <c r="F8" s="146">
        <v>42882</v>
      </c>
      <c r="G8" s="147">
        <v>7</v>
      </c>
      <c r="H8" s="148"/>
      <c r="I8" s="148"/>
      <c r="J8" s="126">
        <f t="shared" si="0"/>
        <v>0</v>
      </c>
      <c r="K8" s="127">
        <v>0</v>
      </c>
      <c r="L8" s="148"/>
      <c r="M8" s="126">
        <f t="shared" si="1"/>
        <v>0</v>
      </c>
      <c r="N8" s="152"/>
      <c r="O8" s="152"/>
      <c r="P8" s="145"/>
      <c r="Q8" s="150"/>
    </row>
    <row r="9" spans="1:28" ht="41.25" customHeight="1">
      <c r="A9" s="145"/>
      <c r="B9" s="145"/>
      <c r="C9" s="146">
        <v>41640</v>
      </c>
      <c r="D9" s="146">
        <v>42735</v>
      </c>
      <c r="E9" s="146">
        <v>42005</v>
      </c>
      <c r="F9" s="146">
        <v>42735</v>
      </c>
      <c r="G9" s="147">
        <v>2</v>
      </c>
      <c r="H9" s="148"/>
      <c r="I9" s="148"/>
      <c r="J9" s="126">
        <f t="shared" si="0"/>
        <v>0</v>
      </c>
      <c r="K9" s="127">
        <v>0</v>
      </c>
      <c r="L9" s="148"/>
      <c r="M9" s="126">
        <f t="shared" si="1"/>
        <v>0</v>
      </c>
      <c r="N9" s="152"/>
      <c r="O9" s="152"/>
      <c r="P9" s="145"/>
      <c r="Q9" s="150"/>
    </row>
    <row r="10" spans="1:28" ht="41.25" customHeight="1">
      <c r="A10" s="145"/>
      <c r="B10" s="145"/>
      <c r="C10" s="146">
        <v>41091</v>
      </c>
      <c r="D10" s="146">
        <v>42916</v>
      </c>
      <c r="E10" s="146">
        <v>42552</v>
      </c>
      <c r="F10" s="146">
        <v>42916</v>
      </c>
      <c r="G10" s="147">
        <v>8</v>
      </c>
      <c r="H10" s="148"/>
      <c r="I10" s="148"/>
      <c r="J10" s="126">
        <f t="shared" si="0"/>
        <v>0</v>
      </c>
      <c r="K10" s="127">
        <v>0</v>
      </c>
      <c r="L10" s="148"/>
      <c r="M10" s="126">
        <f t="shared" si="1"/>
        <v>0</v>
      </c>
      <c r="N10" s="152"/>
      <c r="O10" s="152"/>
      <c r="P10" s="145"/>
      <c r="Q10" s="150"/>
    </row>
    <row r="11" spans="1:28" ht="41.25" customHeight="1">
      <c r="A11" s="145"/>
      <c r="B11" s="145"/>
      <c r="C11" s="146"/>
      <c r="D11" s="146"/>
      <c r="E11" s="146"/>
      <c r="F11" s="146"/>
      <c r="G11" s="147"/>
      <c r="H11" s="148"/>
      <c r="I11" s="148"/>
      <c r="J11" s="126">
        <f t="shared" ref="J11" si="2">H11-I11</f>
        <v>0</v>
      </c>
      <c r="K11" s="127"/>
      <c r="L11" s="148"/>
      <c r="M11" s="126">
        <f t="shared" si="1"/>
        <v>0</v>
      </c>
      <c r="N11" s="152"/>
      <c r="O11" s="152"/>
      <c r="P11" s="145"/>
      <c r="Q11" s="150"/>
    </row>
    <row r="12" spans="1:28" s="129" customFormat="1" ht="48" customHeight="1">
      <c r="A12" s="122" t="str">
        <f>A3</f>
        <v>Fund</v>
      </c>
      <c r="B12" s="122" t="str">
        <f t="shared" ref="B12:Q12" si="3">B3</f>
        <v>Title/Fund Desc</v>
      </c>
      <c r="C12" s="122" t="str">
        <f t="shared" si="3"/>
        <v>Project Start Date</v>
      </c>
      <c r="D12" s="122" t="str">
        <f t="shared" si="3"/>
        <v>Project End Date</v>
      </c>
      <c r="E12" s="122" t="str">
        <f t="shared" si="3"/>
        <v>Budget Year Start Date</v>
      </c>
      <c r="F12" s="122" t="str">
        <f t="shared" si="3"/>
        <v>Budget Year End Date</v>
      </c>
      <c r="G12" s="122" t="str">
        <f t="shared" si="3"/>
        <v># Months Left Current Budget Year</v>
      </c>
      <c r="H12" s="122" t="str">
        <f t="shared" si="3"/>
        <v>Balance at the beg of FY 23 (7/1/22)</v>
      </c>
      <c r="I12" s="122" t="str">
        <f t="shared" si="3"/>
        <v>Expenses</v>
      </c>
      <c r="J12" s="122" t="str">
        <f t="shared" si="3"/>
        <v>Current Balance</v>
      </c>
      <c r="K12" s="122" t="str">
        <f t="shared" si="3"/>
        <v>Encumbrances</v>
      </c>
      <c r="L12" s="122" t="str">
        <f t="shared" si="3"/>
        <v>FY 23 Projected Income</v>
      </c>
      <c r="M12" s="122" t="str">
        <f t="shared" si="3"/>
        <v>Projected Balance (6/30/23)</v>
      </c>
      <c r="N12" s="122" t="str">
        <f t="shared" si="3"/>
        <v>Income Received FYTD</v>
      </c>
      <c r="O12" s="122" t="str">
        <f t="shared" si="3"/>
        <v>Spent this month</v>
      </c>
      <c r="P12" s="122" t="str">
        <f t="shared" si="3"/>
        <v>Comments</v>
      </c>
      <c r="Q12" s="122" t="str">
        <f t="shared" si="3"/>
        <v>Purpose</v>
      </c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</row>
    <row r="13" spans="1:28" s="115" customFormat="1" ht="41.25" customHeight="1" thickBot="1">
      <c r="A13" s="114"/>
      <c r="B13" s="130" t="s">
        <v>99</v>
      </c>
      <c r="C13" s="131"/>
      <c r="D13" s="131"/>
      <c r="E13" s="131"/>
      <c r="F13" s="131"/>
      <c r="G13" s="132"/>
      <c r="H13" s="133">
        <f t="shared" ref="H13:N13" si="4">SUM(H4:H12)</f>
        <v>0</v>
      </c>
      <c r="I13" s="133">
        <f t="shared" si="4"/>
        <v>0</v>
      </c>
      <c r="J13" s="133">
        <f t="shared" si="4"/>
        <v>0</v>
      </c>
      <c r="K13" s="133">
        <f t="shared" si="4"/>
        <v>0</v>
      </c>
      <c r="L13" s="133">
        <f t="shared" si="4"/>
        <v>0</v>
      </c>
      <c r="M13" s="133">
        <f t="shared" si="4"/>
        <v>0</v>
      </c>
      <c r="N13" s="133">
        <f t="shared" si="4"/>
        <v>0</v>
      </c>
      <c r="O13" s="134"/>
      <c r="P13" s="131"/>
      <c r="Q13" s="131"/>
    </row>
    <row r="14" spans="1:28" ht="41.25" customHeight="1" thickTop="1">
      <c r="C14" s="128"/>
      <c r="D14" s="128"/>
      <c r="E14" s="128"/>
      <c r="F14" s="128"/>
      <c r="G14" s="136"/>
      <c r="H14" s="128"/>
      <c r="I14" s="128"/>
      <c r="J14" s="128"/>
      <c r="K14" s="137"/>
      <c r="L14" s="137"/>
      <c r="M14" s="128"/>
      <c r="N14" s="138"/>
      <c r="O14" s="138"/>
      <c r="P14" s="128"/>
      <c r="Q14" s="128"/>
    </row>
    <row r="15" spans="1:28" ht="41.25" customHeight="1">
      <c r="A15" s="139"/>
      <c r="B15" s="128"/>
      <c r="C15" s="128"/>
      <c r="D15" s="128"/>
      <c r="E15" s="128"/>
      <c r="F15" s="128"/>
      <c r="G15" s="136"/>
      <c r="H15" s="128"/>
      <c r="I15" s="128"/>
      <c r="J15" s="128"/>
      <c r="K15" s="128"/>
      <c r="L15" s="128"/>
      <c r="M15" s="128"/>
      <c r="N15" s="138"/>
      <c r="O15" s="138"/>
      <c r="P15" s="128"/>
      <c r="Q15" s="128"/>
    </row>
  </sheetData>
  <printOptions horizontalCentered="1" verticalCentered="1"/>
  <pageMargins left="0" right="0" top="0.25" bottom="0.25" header="0.3" footer="0.3"/>
  <pageSetup paperSize="5" scale="44" fitToHeight="2" orientation="landscape" r:id="rId1"/>
  <headerFooter>
    <oddHeader>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6"/>
  <sheetViews>
    <sheetView workbookViewId="0">
      <selection activeCell="G60" sqref="G60"/>
    </sheetView>
  </sheetViews>
  <sheetFormatPr defaultRowHeight="15"/>
  <cols>
    <col min="1" max="1" width="23.7109375" customWidth="1"/>
    <col min="2" max="4" width="15.42578125" customWidth="1"/>
    <col min="5" max="5" width="9" customWidth="1"/>
    <col min="6" max="17" width="11.5703125" bestFit="1" customWidth="1"/>
    <col min="18" max="18" width="15" bestFit="1" customWidth="1"/>
    <col min="19" max="19" width="52.140625" bestFit="1" customWidth="1"/>
    <col min="20" max="20" width="23.5703125" hidden="1" customWidth="1"/>
    <col min="21" max="21" width="22.5703125" hidden="1" customWidth="1"/>
    <col min="22" max="22" width="14.5703125" hidden="1" customWidth="1"/>
    <col min="23" max="23" width="11.5703125" hidden="1" customWidth="1"/>
    <col min="24" max="28" width="10.5703125" hidden="1" customWidth="1"/>
    <col min="29" max="29" width="11.5703125" hidden="1" customWidth="1"/>
    <col min="30" max="30" width="15" hidden="1" customWidth="1"/>
    <col min="31" max="31" width="9.42578125" hidden="1" customWidth="1"/>
    <col min="32" max="32" width="10.5703125" hidden="1" customWidth="1"/>
    <col min="33" max="33" width="3.140625" customWidth="1"/>
    <col min="34" max="34" width="22.7109375" customWidth="1"/>
    <col min="35" max="35" width="18" customWidth="1"/>
  </cols>
  <sheetData>
    <row r="1" spans="1:35" ht="18.75">
      <c r="A1" s="15" t="s">
        <v>11</v>
      </c>
    </row>
    <row r="2" spans="1:35">
      <c r="A2" s="11" t="s">
        <v>5</v>
      </c>
      <c r="B2" s="12">
        <v>200000</v>
      </c>
      <c r="C2" s="12"/>
      <c r="D2" s="12"/>
      <c r="E2" s="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"/>
    </row>
    <row r="3" spans="1:35">
      <c r="A3" s="11" t="s">
        <v>103</v>
      </c>
      <c r="B3" s="12">
        <v>16441.666666666668</v>
      </c>
      <c r="C3" s="157" t="s">
        <v>105</v>
      </c>
      <c r="D3" s="12"/>
      <c r="E3" s="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"/>
    </row>
    <row r="4" spans="1:35">
      <c r="A4" s="11" t="s">
        <v>104</v>
      </c>
      <c r="B4" s="12">
        <v>16608.333333333332</v>
      </c>
      <c r="C4" s="157" t="s">
        <v>106</v>
      </c>
      <c r="D4" s="12"/>
      <c r="E4" s="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"/>
    </row>
    <row r="5" spans="1:35">
      <c r="A5" s="11" t="s">
        <v>12</v>
      </c>
      <c r="B5" s="12">
        <f>203700/12</f>
        <v>16975</v>
      </c>
      <c r="C5" s="157" t="s">
        <v>92</v>
      </c>
      <c r="D5" s="1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6"/>
    </row>
    <row r="6" spans="1:35" ht="15.7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"/>
    </row>
    <row r="7" spans="1:35" s="17" customFormat="1" ht="30">
      <c r="A7" s="18" t="s">
        <v>1</v>
      </c>
      <c r="B7" s="19" t="s">
        <v>0</v>
      </c>
      <c r="C7" s="19" t="s">
        <v>65</v>
      </c>
      <c r="D7" s="19" t="s">
        <v>87</v>
      </c>
      <c r="E7" s="19" t="s">
        <v>10</v>
      </c>
      <c r="F7" s="72">
        <v>44743</v>
      </c>
      <c r="G7" s="72">
        <v>44774</v>
      </c>
      <c r="H7" s="72">
        <v>44805</v>
      </c>
      <c r="I7" s="72">
        <v>44835</v>
      </c>
      <c r="J7" s="72">
        <v>44866</v>
      </c>
      <c r="K7" s="72">
        <v>44896</v>
      </c>
      <c r="L7" s="72">
        <v>44927</v>
      </c>
      <c r="M7" s="72">
        <v>44958</v>
      </c>
      <c r="N7" s="72">
        <v>44986</v>
      </c>
      <c r="O7" s="72">
        <v>45017</v>
      </c>
      <c r="P7" s="72">
        <v>45047</v>
      </c>
      <c r="Q7" s="72">
        <v>45078</v>
      </c>
      <c r="R7" s="20" t="s">
        <v>2</v>
      </c>
      <c r="S7" s="21" t="s">
        <v>4</v>
      </c>
      <c r="AH7" s="22" t="s">
        <v>8</v>
      </c>
      <c r="AI7" s="22" t="s">
        <v>9</v>
      </c>
    </row>
    <row r="8" spans="1:35">
      <c r="A8" s="104" t="e">
        <f>INDEX(GrantList[Fund Desc],MATCH(B8,GrantList[Fund],0))</f>
        <v>#N/A</v>
      </c>
      <c r="B8" s="140"/>
      <c r="C8" s="105" t="e">
        <f>INDEX(GrantList[Account end],MATCH(B8,GrantList[Fund],0))</f>
        <v>#N/A</v>
      </c>
      <c r="D8" s="105" t="e">
        <f>INDEX(GrantList[Budget End Date],MATCH(B8,GrantList[Fund],0))</f>
        <v>#N/A</v>
      </c>
      <c r="E8" s="140"/>
      <c r="F8" s="110">
        <v>0.1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6">
        <f t="shared" ref="R8:R31" si="0">SUM(F8:Q8)/12</f>
        <v>8.3333333333333332E-3</v>
      </c>
      <c r="S8" s="3" t="s">
        <v>3</v>
      </c>
      <c r="AH8" s="23">
        <f>SUM(F8:K8)/6</f>
        <v>1.6666666666666666E-2</v>
      </c>
      <c r="AI8" s="23">
        <f>SUM(L8:Q8)/6</f>
        <v>0</v>
      </c>
    </row>
    <row r="9" spans="1:35">
      <c r="A9" s="104" t="e">
        <f>INDEX(GrantList[Fund Desc],MATCH(B9,GrantList[Fund],0))</f>
        <v>#N/A</v>
      </c>
      <c r="B9" s="140"/>
      <c r="C9" s="105" t="e">
        <f>INDEX(GrantList[Account end],MATCH(B9,GrantList[Fund],0))</f>
        <v>#N/A</v>
      </c>
      <c r="D9" s="105" t="e">
        <f>INDEX(GrantList[Budget End Date],MATCH(B9,GrantList[Fund],0))</f>
        <v>#N/A</v>
      </c>
      <c r="E9" s="14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6">
        <f>SUM(F9:Q9)/12</f>
        <v>0</v>
      </c>
      <c r="S9" s="3" t="s">
        <v>3</v>
      </c>
      <c r="AH9" s="23">
        <f t="shared" ref="AH9:AH31" si="1">SUM(F9:K9)/6</f>
        <v>0</v>
      </c>
      <c r="AI9" s="23">
        <f t="shared" ref="AI9:AI31" si="2">SUM(L9:Q9)/6</f>
        <v>0</v>
      </c>
    </row>
    <row r="10" spans="1:35">
      <c r="A10" s="104" t="e">
        <f>INDEX(GrantList[Fund Desc],MATCH(B10,GrantList[Fund],0))</f>
        <v>#N/A</v>
      </c>
      <c r="B10" s="140"/>
      <c r="C10" s="105" t="e">
        <f>INDEX(GrantList[Account end],MATCH(B10,GrantList[Fund],0))</f>
        <v>#N/A</v>
      </c>
      <c r="D10" s="105" t="e">
        <f>INDEX(GrantList[Budget End Date],MATCH(B10,GrantList[Fund],0))</f>
        <v>#N/A</v>
      </c>
      <c r="E10" s="140"/>
      <c r="F10" s="110"/>
      <c r="G10" s="110"/>
      <c r="H10" s="110"/>
      <c r="I10" s="110"/>
      <c r="J10" s="110"/>
      <c r="K10" s="110"/>
      <c r="L10" s="110"/>
      <c r="M10" s="111"/>
      <c r="N10" s="111"/>
      <c r="O10" s="111"/>
      <c r="P10" s="111"/>
      <c r="Q10" s="111"/>
      <c r="R10" s="16">
        <f t="shared" si="0"/>
        <v>0</v>
      </c>
      <c r="S10" s="3" t="s">
        <v>3</v>
      </c>
      <c r="AH10" s="23">
        <f t="shared" si="1"/>
        <v>0</v>
      </c>
      <c r="AI10" s="23">
        <f t="shared" si="2"/>
        <v>0</v>
      </c>
    </row>
    <row r="11" spans="1:35">
      <c r="A11" s="104" t="e">
        <f>INDEX(GrantList[Fund Desc],MATCH(B11,GrantList[Fund],0))</f>
        <v>#N/A</v>
      </c>
      <c r="B11" s="140"/>
      <c r="C11" s="105" t="e">
        <f>INDEX(GrantList[Account end],MATCH(B11,GrantList[Fund],0))</f>
        <v>#N/A</v>
      </c>
      <c r="D11" s="105" t="e">
        <f>INDEX(GrantList[Budget End Date],MATCH(B11,GrantList[Fund],0))</f>
        <v>#N/A</v>
      </c>
      <c r="E11" s="140"/>
      <c r="F11" s="110"/>
      <c r="G11" s="110"/>
      <c r="H11" s="110"/>
      <c r="I11" s="110"/>
      <c r="J11" s="110"/>
      <c r="K11" s="110"/>
      <c r="L11" s="110"/>
      <c r="M11" s="111"/>
      <c r="N11" s="111"/>
      <c r="O11" s="111"/>
      <c r="P11" s="111"/>
      <c r="Q11" s="111"/>
      <c r="R11" s="16">
        <f t="shared" si="0"/>
        <v>0</v>
      </c>
      <c r="S11" s="3"/>
      <c r="AH11" s="23">
        <f t="shared" si="1"/>
        <v>0</v>
      </c>
      <c r="AI11" s="23">
        <f t="shared" si="2"/>
        <v>0</v>
      </c>
    </row>
    <row r="12" spans="1:35">
      <c r="A12" s="104" t="e">
        <f>INDEX(GrantList[Fund Desc],MATCH(B12,GrantList[Fund],0))</f>
        <v>#N/A</v>
      </c>
      <c r="B12" s="140"/>
      <c r="C12" s="105" t="e">
        <f>INDEX(GrantList[Account end],MATCH(B12,GrantList[Fund],0))</f>
        <v>#N/A</v>
      </c>
      <c r="D12" s="105" t="e">
        <f>INDEX(GrantList[Budget End Date],MATCH(B12,GrantList[Fund],0))</f>
        <v>#N/A</v>
      </c>
      <c r="E12" s="140"/>
      <c r="F12" s="110"/>
      <c r="G12" s="110"/>
      <c r="H12" s="110"/>
      <c r="I12" s="110"/>
      <c r="J12" s="110"/>
      <c r="K12" s="110"/>
      <c r="L12" s="110"/>
      <c r="M12" s="111"/>
      <c r="N12" s="111"/>
      <c r="O12" s="111"/>
      <c r="P12" s="111"/>
      <c r="Q12" s="111"/>
      <c r="R12" s="16">
        <f t="shared" si="0"/>
        <v>0</v>
      </c>
      <c r="S12" s="3"/>
      <c r="AH12" s="23">
        <f t="shared" si="1"/>
        <v>0</v>
      </c>
      <c r="AI12" s="23">
        <f t="shared" si="2"/>
        <v>0</v>
      </c>
    </row>
    <row r="13" spans="1:35">
      <c r="A13" s="104" t="e">
        <f>INDEX(GrantList[Fund Desc],MATCH(B13,GrantList[Fund],0))</f>
        <v>#N/A</v>
      </c>
      <c r="B13" s="140"/>
      <c r="C13" s="105" t="e">
        <f>INDEX(GrantList[Account end],MATCH(B13,GrantList[Fund],0))</f>
        <v>#N/A</v>
      </c>
      <c r="D13" s="105" t="e">
        <f>INDEX(GrantList[Budget End Date],MATCH(B13,GrantList[Fund],0))</f>
        <v>#N/A</v>
      </c>
      <c r="E13" s="140"/>
      <c r="F13" s="110"/>
      <c r="G13" s="110"/>
      <c r="H13" s="110"/>
      <c r="I13" s="110"/>
      <c r="J13" s="110"/>
      <c r="K13" s="110"/>
      <c r="L13" s="110"/>
      <c r="M13" s="111"/>
      <c r="N13" s="111"/>
      <c r="O13" s="111"/>
      <c r="P13" s="111"/>
      <c r="Q13" s="111"/>
      <c r="R13" s="16">
        <f t="shared" si="0"/>
        <v>0</v>
      </c>
      <c r="S13" s="3"/>
      <c r="AH13" s="23">
        <f t="shared" si="1"/>
        <v>0</v>
      </c>
      <c r="AI13" s="23">
        <f t="shared" si="2"/>
        <v>0</v>
      </c>
    </row>
    <row r="14" spans="1:35">
      <c r="A14" s="104" t="e">
        <f>INDEX(GrantList[Fund Desc],MATCH(B14,GrantList[Fund],0))</f>
        <v>#N/A</v>
      </c>
      <c r="B14" s="140"/>
      <c r="C14" s="105" t="e">
        <f>INDEX(GrantList[Account end],MATCH(B14,GrantList[Fund],0))</f>
        <v>#N/A</v>
      </c>
      <c r="D14" s="105" t="e">
        <f>INDEX(GrantList[Budget End Date],MATCH(B14,GrantList[Fund],0))</f>
        <v>#N/A</v>
      </c>
      <c r="E14" s="140"/>
      <c r="F14" s="110"/>
      <c r="G14" s="110"/>
      <c r="H14" s="110"/>
      <c r="I14" s="110"/>
      <c r="J14" s="110"/>
      <c r="K14" s="110"/>
      <c r="L14" s="110"/>
      <c r="M14" s="111"/>
      <c r="N14" s="111"/>
      <c r="O14" s="111"/>
      <c r="P14" s="111"/>
      <c r="Q14" s="111"/>
      <c r="R14" s="16">
        <f t="shared" si="0"/>
        <v>0</v>
      </c>
      <c r="S14" s="3"/>
      <c r="AH14" s="23">
        <f t="shared" si="1"/>
        <v>0</v>
      </c>
      <c r="AI14" s="23">
        <f t="shared" si="2"/>
        <v>0</v>
      </c>
    </row>
    <row r="15" spans="1:35">
      <c r="A15" s="104" t="e">
        <f>INDEX(GrantList[Fund Desc],MATCH(B15,GrantList[Fund],0))</f>
        <v>#N/A</v>
      </c>
      <c r="B15" s="140"/>
      <c r="C15" s="105" t="e">
        <f>INDEX(GrantList[Account end],MATCH(B15,GrantList[Fund],0))</f>
        <v>#N/A</v>
      </c>
      <c r="D15" s="105" t="e">
        <f>INDEX(GrantList[Budget End Date],MATCH(B15,GrantList[Fund],0))</f>
        <v>#N/A</v>
      </c>
      <c r="E15" s="140"/>
      <c r="F15" s="110"/>
      <c r="G15" s="110"/>
      <c r="H15" s="110"/>
      <c r="I15" s="110"/>
      <c r="J15" s="110"/>
      <c r="K15" s="110"/>
      <c r="L15" s="110"/>
      <c r="M15" s="111"/>
      <c r="N15" s="111"/>
      <c r="O15" s="111"/>
      <c r="P15" s="111"/>
      <c r="Q15" s="111"/>
      <c r="R15" s="16">
        <f t="shared" si="0"/>
        <v>0</v>
      </c>
      <c r="S15" s="3"/>
      <c r="AH15" s="23">
        <f t="shared" si="1"/>
        <v>0</v>
      </c>
      <c r="AI15" s="23">
        <f t="shared" si="2"/>
        <v>0</v>
      </c>
    </row>
    <row r="16" spans="1:35">
      <c r="A16" s="104" t="e">
        <f>INDEX(GrantList[Fund Desc],MATCH(B16,GrantList[Fund],0))</f>
        <v>#N/A</v>
      </c>
      <c r="B16" s="140"/>
      <c r="C16" s="105" t="e">
        <f>INDEX(GrantList[Account end],MATCH(B16,GrantList[Fund],0))</f>
        <v>#N/A</v>
      </c>
      <c r="D16" s="105" t="e">
        <f>INDEX(GrantList[Budget End Date],MATCH(B16,GrantList[Fund],0))</f>
        <v>#N/A</v>
      </c>
      <c r="E16" s="140"/>
      <c r="F16" s="110"/>
      <c r="G16" s="110"/>
      <c r="H16" s="110"/>
      <c r="I16" s="110"/>
      <c r="J16" s="110"/>
      <c r="K16" s="110"/>
      <c r="L16" s="110"/>
      <c r="M16" s="111"/>
      <c r="N16" s="111"/>
      <c r="O16" s="111"/>
      <c r="P16" s="111"/>
      <c r="Q16" s="111"/>
      <c r="R16" s="16">
        <f t="shared" si="0"/>
        <v>0</v>
      </c>
      <c r="S16" s="3"/>
      <c r="AH16" s="23">
        <f t="shared" si="1"/>
        <v>0</v>
      </c>
      <c r="AI16" s="23">
        <f t="shared" si="2"/>
        <v>0</v>
      </c>
    </row>
    <row r="17" spans="1:35">
      <c r="A17" s="104" t="e">
        <f>INDEX(GrantList[Fund Desc],MATCH(B17,GrantList[Fund],0))</f>
        <v>#N/A</v>
      </c>
      <c r="B17" s="140"/>
      <c r="C17" s="105" t="e">
        <f>INDEX(GrantList[Account end],MATCH(B17,GrantList[Fund],0))</f>
        <v>#N/A</v>
      </c>
      <c r="D17" s="105" t="e">
        <f>INDEX(GrantList[Budget End Date],MATCH(B17,GrantList[Fund],0))</f>
        <v>#N/A</v>
      </c>
      <c r="E17" s="140"/>
      <c r="F17" s="110"/>
      <c r="G17" s="110"/>
      <c r="H17" s="110"/>
      <c r="I17" s="110"/>
      <c r="J17" s="110"/>
      <c r="K17" s="110"/>
      <c r="L17" s="110"/>
      <c r="M17" s="111"/>
      <c r="N17" s="111"/>
      <c r="O17" s="111"/>
      <c r="P17" s="111"/>
      <c r="Q17" s="111"/>
      <c r="R17" s="16">
        <f t="shared" si="0"/>
        <v>0</v>
      </c>
      <c r="S17" s="3"/>
      <c r="AH17" s="23">
        <f t="shared" si="1"/>
        <v>0</v>
      </c>
      <c r="AI17" s="23">
        <f t="shared" si="2"/>
        <v>0</v>
      </c>
    </row>
    <row r="18" spans="1:35">
      <c r="A18" s="104" t="e">
        <f>INDEX(GrantList[Fund Desc],MATCH(B18,GrantList[Fund],0))</f>
        <v>#N/A</v>
      </c>
      <c r="B18" s="140"/>
      <c r="C18" s="105" t="e">
        <f>INDEX(GrantList[Account end],MATCH(B18,GrantList[Fund],0))</f>
        <v>#N/A</v>
      </c>
      <c r="D18" s="105" t="e">
        <f>INDEX(GrantList[Budget End Date],MATCH(B18,GrantList[Fund],0))</f>
        <v>#N/A</v>
      </c>
      <c r="E18" s="140"/>
      <c r="F18" s="110"/>
      <c r="G18" s="110"/>
      <c r="H18" s="110"/>
      <c r="I18" s="110"/>
      <c r="J18" s="110"/>
      <c r="K18" s="110"/>
      <c r="L18" s="112"/>
      <c r="M18" s="111"/>
      <c r="N18" s="111"/>
      <c r="O18" s="111"/>
      <c r="P18" s="111"/>
      <c r="Q18" s="111"/>
      <c r="R18" s="16">
        <f t="shared" si="0"/>
        <v>0</v>
      </c>
      <c r="S18" s="3"/>
      <c r="AH18" s="23">
        <f t="shared" si="1"/>
        <v>0</v>
      </c>
      <c r="AI18" s="23">
        <f t="shared" si="2"/>
        <v>0</v>
      </c>
    </row>
    <row r="19" spans="1:35">
      <c r="A19" s="104" t="e">
        <f>INDEX(GrantList[Fund Desc],MATCH(B19,GrantList[Fund],0))</f>
        <v>#N/A</v>
      </c>
      <c r="B19" s="140"/>
      <c r="C19" s="105" t="e">
        <f>INDEX(GrantList[Account end],MATCH(B19,GrantList[Fund],0))</f>
        <v>#N/A</v>
      </c>
      <c r="D19" s="105" t="e">
        <f>INDEX(GrantList[Budget End Date],MATCH(B19,GrantList[Fund],0))</f>
        <v>#N/A</v>
      </c>
      <c r="E19" s="140"/>
      <c r="F19" s="110"/>
      <c r="G19" s="110"/>
      <c r="H19" s="110"/>
      <c r="I19" s="110"/>
      <c r="J19" s="110"/>
      <c r="K19" s="110"/>
      <c r="L19" s="112"/>
      <c r="M19" s="111"/>
      <c r="N19" s="111"/>
      <c r="O19" s="111"/>
      <c r="P19" s="111"/>
      <c r="Q19" s="111"/>
      <c r="R19" s="16">
        <f t="shared" si="0"/>
        <v>0</v>
      </c>
      <c r="S19" s="3"/>
      <c r="AH19" s="23">
        <f t="shared" si="1"/>
        <v>0</v>
      </c>
      <c r="AI19" s="23">
        <f t="shared" si="2"/>
        <v>0</v>
      </c>
    </row>
    <row r="20" spans="1:35">
      <c r="A20" s="104" t="e">
        <f>INDEX(GrantList[Fund Desc],MATCH(B20,GrantList[Fund],0))</f>
        <v>#N/A</v>
      </c>
      <c r="B20" s="140"/>
      <c r="C20" s="105" t="e">
        <f>INDEX(GrantList[Account end],MATCH(B20,GrantList[Fund],0))</f>
        <v>#N/A</v>
      </c>
      <c r="D20" s="105" t="e">
        <f>INDEX(GrantList[Budget End Date],MATCH(B20,GrantList[Fund],0))</f>
        <v>#N/A</v>
      </c>
      <c r="E20" s="140"/>
      <c r="F20" s="110"/>
      <c r="G20" s="110"/>
      <c r="H20" s="110"/>
      <c r="I20" s="110"/>
      <c r="J20" s="110"/>
      <c r="K20" s="110"/>
      <c r="L20" s="112"/>
      <c r="M20" s="111"/>
      <c r="N20" s="111"/>
      <c r="O20" s="111"/>
      <c r="P20" s="111"/>
      <c r="Q20" s="111"/>
      <c r="R20" s="16">
        <f t="shared" si="0"/>
        <v>0</v>
      </c>
      <c r="S20" s="3"/>
      <c r="AH20" s="23">
        <f t="shared" si="1"/>
        <v>0</v>
      </c>
      <c r="AI20" s="23">
        <f t="shared" si="2"/>
        <v>0</v>
      </c>
    </row>
    <row r="21" spans="1:35">
      <c r="A21" s="104" t="e">
        <f>INDEX(GrantList[Fund Desc],MATCH(B21,GrantList[Fund],0))</f>
        <v>#N/A</v>
      </c>
      <c r="B21" s="140"/>
      <c r="C21" s="105" t="e">
        <f>INDEX(GrantList[Account end],MATCH(B21,GrantList[Fund],0))</f>
        <v>#N/A</v>
      </c>
      <c r="D21" s="105" t="e">
        <f>INDEX(GrantList[Budget End Date],MATCH(B21,GrantList[Fund],0))</f>
        <v>#N/A</v>
      </c>
      <c r="E21" s="140"/>
      <c r="F21" s="110"/>
      <c r="G21" s="110"/>
      <c r="H21" s="110"/>
      <c r="I21" s="110"/>
      <c r="J21" s="110"/>
      <c r="K21" s="110"/>
      <c r="L21" s="112"/>
      <c r="M21" s="111"/>
      <c r="N21" s="111"/>
      <c r="O21" s="111"/>
      <c r="P21" s="111"/>
      <c r="Q21" s="111"/>
      <c r="R21" s="16">
        <f t="shared" si="0"/>
        <v>0</v>
      </c>
      <c r="S21" s="3"/>
      <c r="AH21" s="23">
        <f t="shared" si="1"/>
        <v>0</v>
      </c>
      <c r="AI21" s="23">
        <f t="shared" si="2"/>
        <v>0</v>
      </c>
    </row>
    <row r="22" spans="1:35">
      <c r="A22" s="104" t="e">
        <f>INDEX(GrantList[Fund Desc],MATCH(B22,GrantList[Fund],0))</f>
        <v>#N/A</v>
      </c>
      <c r="B22" s="140"/>
      <c r="C22" s="105" t="e">
        <f>INDEX(GrantList[Account end],MATCH(B22,GrantList[Fund],0))</f>
        <v>#N/A</v>
      </c>
      <c r="D22" s="105" t="e">
        <f>INDEX(GrantList[Budget End Date],MATCH(B22,GrantList[Fund],0))</f>
        <v>#N/A</v>
      </c>
      <c r="E22" s="140"/>
      <c r="F22" s="110"/>
      <c r="G22" s="110"/>
      <c r="H22" s="110"/>
      <c r="I22" s="110"/>
      <c r="J22" s="110"/>
      <c r="K22" s="110"/>
      <c r="L22" s="112"/>
      <c r="M22" s="111"/>
      <c r="N22" s="111"/>
      <c r="O22" s="111"/>
      <c r="P22" s="111"/>
      <c r="Q22" s="111"/>
      <c r="R22" s="16">
        <f t="shared" si="0"/>
        <v>0</v>
      </c>
      <c r="S22" s="3"/>
      <c r="AH22" s="23">
        <f t="shared" si="1"/>
        <v>0</v>
      </c>
      <c r="AI22" s="23">
        <f t="shared" si="2"/>
        <v>0</v>
      </c>
    </row>
    <row r="23" spans="1:35">
      <c r="A23" s="104" t="e">
        <f>INDEX(GrantList[Fund Desc],MATCH(B23,GrantList[Fund],0))</f>
        <v>#N/A</v>
      </c>
      <c r="B23" s="140"/>
      <c r="C23" s="105" t="e">
        <f>INDEX(GrantList[Account end],MATCH(B23,GrantList[Fund],0))</f>
        <v>#N/A</v>
      </c>
      <c r="D23" s="105" t="e">
        <f>INDEX(GrantList[Budget End Date],MATCH(B23,GrantList[Fund],0))</f>
        <v>#N/A</v>
      </c>
      <c r="E23" s="140"/>
      <c r="F23" s="110"/>
      <c r="G23" s="110"/>
      <c r="H23" s="110"/>
      <c r="I23" s="110"/>
      <c r="J23" s="110"/>
      <c r="K23" s="110"/>
      <c r="L23" s="112"/>
      <c r="M23" s="111"/>
      <c r="N23" s="111"/>
      <c r="O23" s="111"/>
      <c r="P23" s="111"/>
      <c r="Q23" s="111"/>
      <c r="R23" s="16">
        <f t="shared" si="0"/>
        <v>0</v>
      </c>
      <c r="S23" s="3"/>
      <c r="AH23" s="23">
        <f t="shared" si="1"/>
        <v>0</v>
      </c>
      <c r="AI23" s="23">
        <f t="shared" si="2"/>
        <v>0</v>
      </c>
    </row>
    <row r="24" spans="1:35">
      <c r="A24" s="104" t="e">
        <f>INDEX(GrantList[Fund Desc],MATCH(B24,GrantList[Fund],0))</f>
        <v>#N/A</v>
      </c>
      <c r="B24" s="140"/>
      <c r="C24" s="105" t="e">
        <f>INDEX(GrantList[Account end],MATCH(B24,GrantList[Fund],0))</f>
        <v>#N/A</v>
      </c>
      <c r="D24" s="105" t="e">
        <f>INDEX(GrantList[Budget End Date],MATCH(B24,GrantList[Fund],0))</f>
        <v>#N/A</v>
      </c>
      <c r="E24" s="140"/>
      <c r="F24" s="110"/>
      <c r="G24" s="110"/>
      <c r="H24" s="110"/>
      <c r="I24" s="110"/>
      <c r="J24" s="110"/>
      <c r="K24" s="110"/>
      <c r="L24" s="112"/>
      <c r="M24" s="111"/>
      <c r="N24" s="111"/>
      <c r="O24" s="111"/>
      <c r="P24" s="111"/>
      <c r="Q24" s="111"/>
      <c r="R24" s="16">
        <f t="shared" si="0"/>
        <v>0</v>
      </c>
      <c r="S24" s="3"/>
      <c r="AH24" s="23">
        <f t="shared" si="1"/>
        <v>0</v>
      </c>
      <c r="AI24" s="23">
        <f t="shared" si="2"/>
        <v>0</v>
      </c>
    </row>
    <row r="25" spans="1:35">
      <c r="A25" s="104" t="e">
        <f>INDEX(GrantList[Fund Desc],MATCH(B25,GrantList[Fund],0))</f>
        <v>#N/A</v>
      </c>
      <c r="B25" s="140"/>
      <c r="C25" s="105" t="e">
        <f>INDEX(GrantList[Account end],MATCH(B25,GrantList[Fund],0))</f>
        <v>#N/A</v>
      </c>
      <c r="D25" s="105" t="e">
        <f>INDEX(GrantList[Budget End Date],MATCH(B25,GrantList[Fund],0))</f>
        <v>#N/A</v>
      </c>
      <c r="E25" s="140"/>
      <c r="F25" s="110"/>
      <c r="G25" s="110"/>
      <c r="H25" s="110"/>
      <c r="I25" s="110"/>
      <c r="J25" s="110"/>
      <c r="K25" s="110"/>
      <c r="L25" s="112"/>
      <c r="M25" s="111"/>
      <c r="N25" s="111"/>
      <c r="O25" s="111"/>
      <c r="P25" s="111"/>
      <c r="Q25" s="111"/>
      <c r="R25" s="16">
        <f t="shared" si="0"/>
        <v>0</v>
      </c>
      <c r="S25" s="3"/>
      <c r="AH25" s="23">
        <f t="shared" si="1"/>
        <v>0</v>
      </c>
      <c r="AI25" s="23">
        <f t="shared" si="2"/>
        <v>0</v>
      </c>
    </row>
    <row r="26" spans="1:35">
      <c r="A26" s="104" t="e">
        <f>INDEX(GrantList[Fund Desc],MATCH(B26,GrantList[Fund],0))</f>
        <v>#N/A</v>
      </c>
      <c r="B26" s="140"/>
      <c r="C26" s="105" t="e">
        <f>INDEX(GrantList[Account end],MATCH(B26,GrantList[Fund],0))</f>
        <v>#N/A</v>
      </c>
      <c r="D26" s="105" t="e">
        <f>INDEX(GrantList[Budget End Date],MATCH(B26,GrantList[Fund],0))</f>
        <v>#N/A</v>
      </c>
      <c r="E26" s="140"/>
      <c r="F26" s="110"/>
      <c r="G26" s="110"/>
      <c r="H26" s="110"/>
      <c r="I26" s="110"/>
      <c r="J26" s="110"/>
      <c r="K26" s="110"/>
      <c r="L26" s="112"/>
      <c r="M26" s="111"/>
      <c r="N26" s="111"/>
      <c r="O26" s="111"/>
      <c r="P26" s="111"/>
      <c r="Q26" s="111"/>
      <c r="R26" s="16">
        <f t="shared" si="0"/>
        <v>0</v>
      </c>
      <c r="S26" s="3"/>
      <c r="AH26" s="23">
        <f t="shared" si="1"/>
        <v>0</v>
      </c>
      <c r="AI26" s="23">
        <f t="shared" si="2"/>
        <v>0</v>
      </c>
    </row>
    <row r="27" spans="1:35">
      <c r="A27" s="104" t="e">
        <f>INDEX(GrantList[Fund Desc],MATCH(B27,GrantList[Fund],0))</f>
        <v>#N/A</v>
      </c>
      <c r="B27" s="140"/>
      <c r="C27" s="105" t="e">
        <f>INDEX(GrantList[Account end],MATCH(B27,GrantList[Fund],0))</f>
        <v>#N/A</v>
      </c>
      <c r="D27" s="105" t="e">
        <f>INDEX(GrantList[Budget End Date],MATCH(B27,GrantList[Fund],0))</f>
        <v>#N/A</v>
      </c>
      <c r="E27" s="140"/>
      <c r="F27" s="110"/>
      <c r="G27" s="110"/>
      <c r="H27" s="110"/>
      <c r="I27" s="110"/>
      <c r="J27" s="110"/>
      <c r="K27" s="110"/>
      <c r="L27" s="112"/>
      <c r="M27" s="111"/>
      <c r="N27" s="111"/>
      <c r="O27" s="111"/>
      <c r="P27" s="111"/>
      <c r="Q27" s="111"/>
      <c r="R27" s="16">
        <f t="shared" si="0"/>
        <v>0</v>
      </c>
      <c r="S27" s="3"/>
      <c r="AH27" s="23">
        <f t="shared" si="1"/>
        <v>0</v>
      </c>
      <c r="AI27" s="23">
        <f t="shared" si="2"/>
        <v>0</v>
      </c>
    </row>
    <row r="28" spans="1:35">
      <c r="A28" s="104" t="e">
        <f>INDEX(GrantList[Fund Desc],MATCH(B28,GrantList[Fund],0))</f>
        <v>#N/A</v>
      </c>
      <c r="B28" s="140"/>
      <c r="C28" s="105" t="e">
        <f>INDEX(GrantList[Account end],MATCH(B28,GrantList[Fund],0))</f>
        <v>#N/A</v>
      </c>
      <c r="D28" s="105" t="e">
        <f>INDEX(GrantList[Budget End Date],MATCH(B28,GrantList[Fund],0))</f>
        <v>#N/A</v>
      </c>
      <c r="E28" s="140"/>
      <c r="F28" s="110"/>
      <c r="G28" s="110"/>
      <c r="H28" s="110"/>
      <c r="I28" s="110"/>
      <c r="J28" s="110"/>
      <c r="K28" s="110"/>
      <c r="L28" s="112"/>
      <c r="M28" s="111"/>
      <c r="N28" s="111"/>
      <c r="O28" s="111"/>
      <c r="P28" s="111"/>
      <c r="Q28" s="111"/>
      <c r="R28" s="16">
        <f t="shared" si="0"/>
        <v>0</v>
      </c>
      <c r="S28" s="3"/>
      <c r="AH28" s="23">
        <f t="shared" si="1"/>
        <v>0</v>
      </c>
      <c r="AI28" s="23">
        <f t="shared" si="2"/>
        <v>0</v>
      </c>
    </row>
    <row r="29" spans="1:35">
      <c r="A29" s="104" t="e">
        <f>INDEX(GrantList[Fund Desc],MATCH(B29,GrantList[Fund],0))</f>
        <v>#N/A</v>
      </c>
      <c r="B29" s="140"/>
      <c r="C29" s="105" t="e">
        <f>INDEX(GrantList[Account end],MATCH(B29,GrantList[Fund],0))</f>
        <v>#N/A</v>
      </c>
      <c r="D29" s="105" t="e">
        <f>INDEX(GrantList[Budget End Date],MATCH(B29,GrantList[Fund],0))</f>
        <v>#N/A</v>
      </c>
      <c r="E29" s="140"/>
      <c r="F29" s="110"/>
      <c r="G29" s="110"/>
      <c r="H29" s="110"/>
      <c r="I29" s="110"/>
      <c r="J29" s="110"/>
      <c r="K29" s="110"/>
      <c r="L29" s="112"/>
      <c r="M29" s="111"/>
      <c r="N29" s="111"/>
      <c r="O29" s="111"/>
      <c r="P29" s="111"/>
      <c r="Q29" s="111"/>
      <c r="R29" s="16">
        <f t="shared" si="0"/>
        <v>0</v>
      </c>
      <c r="S29" s="3"/>
      <c r="AH29" s="23">
        <f t="shared" si="1"/>
        <v>0</v>
      </c>
      <c r="AI29" s="23">
        <f t="shared" si="2"/>
        <v>0</v>
      </c>
    </row>
    <row r="30" spans="1:35">
      <c r="A30" s="104" t="e">
        <f>INDEX(GrantList[Fund Desc],MATCH(B30,GrantList[Fund],0))</f>
        <v>#N/A</v>
      </c>
      <c r="B30" s="140"/>
      <c r="C30" s="105" t="e">
        <f>INDEX(GrantList[Account end],MATCH(B30,GrantList[Fund],0))</f>
        <v>#N/A</v>
      </c>
      <c r="D30" s="105" t="e">
        <f>INDEX(GrantList[Budget End Date],MATCH(B30,GrantList[Fund],0))</f>
        <v>#N/A</v>
      </c>
      <c r="E30" s="14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6">
        <f t="shared" si="0"/>
        <v>0</v>
      </c>
      <c r="S30" s="3"/>
      <c r="AH30" s="23">
        <f t="shared" si="1"/>
        <v>0</v>
      </c>
      <c r="AI30" s="23">
        <f t="shared" si="2"/>
        <v>0</v>
      </c>
    </row>
    <row r="31" spans="1:35">
      <c r="A31" s="104" t="e">
        <f>INDEX(GrantList[Fund Desc],MATCH(B31,GrantList[Fund],0))</f>
        <v>#N/A</v>
      </c>
      <c r="B31" s="140"/>
      <c r="C31" s="105" t="e">
        <f>INDEX(GrantList[Account end],MATCH(B31,GrantList[Fund],0))</f>
        <v>#N/A</v>
      </c>
      <c r="D31" s="105" t="e">
        <f>INDEX(GrantList[Budget End Date],MATCH(B31,GrantList[Fund],0))</f>
        <v>#N/A</v>
      </c>
      <c r="E31" s="14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6">
        <f t="shared" si="0"/>
        <v>0</v>
      </c>
      <c r="S31" s="3"/>
      <c r="AH31" s="23">
        <f t="shared" si="1"/>
        <v>0</v>
      </c>
      <c r="AI31" s="23">
        <f t="shared" si="2"/>
        <v>0</v>
      </c>
    </row>
    <row r="32" spans="1:35" ht="15.75" thickBot="1">
      <c r="A32" s="4"/>
      <c r="B32" s="8"/>
      <c r="C32" s="8"/>
      <c r="D32" s="8"/>
      <c r="E32" s="8"/>
      <c r="F32" s="10">
        <f>SUM(F8:F31)</f>
        <v>0.1</v>
      </c>
      <c r="G32" s="10">
        <f t="shared" ref="G32:Q32" si="3">SUM(G8:G31)</f>
        <v>0</v>
      </c>
      <c r="H32" s="10">
        <f t="shared" si="3"/>
        <v>0</v>
      </c>
      <c r="I32" s="10">
        <f t="shared" si="3"/>
        <v>0</v>
      </c>
      <c r="J32" s="10">
        <f t="shared" si="3"/>
        <v>0</v>
      </c>
      <c r="K32" s="10">
        <f t="shared" si="3"/>
        <v>0</v>
      </c>
      <c r="L32" s="10">
        <f t="shared" si="3"/>
        <v>0</v>
      </c>
      <c r="M32" s="10">
        <f t="shared" si="3"/>
        <v>0</v>
      </c>
      <c r="N32" s="10">
        <f t="shared" si="3"/>
        <v>0</v>
      </c>
      <c r="O32" s="10">
        <f t="shared" si="3"/>
        <v>0</v>
      </c>
      <c r="P32" s="10">
        <f>SUM(P8:P31)</f>
        <v>0</v>
      </c>
      <c r="Q32" s="10">
        <f t="shared" si="3"/>
        <v>0</v>
      </c>
      <c r="R32" s="10">
        <f>SUM(R8:R31)</f>
        <v>8.3333333333333332E-3</v>
      </c>
      <c r="S32" s="5"/>
    </row>
    <row r="33" spans="1:48">
      <c r="AK33" s="81" t="s">
        <v>63</v>
      </c>
      <c r="AL33" s="81" t="s">
        <v>64</v>
      </c>
      <c r="AN33" s="81"/>
      <c r="AO33" s="81"/>
      <c r="AP33" s="81"/>
      <c r="AQ33" s="81"/>
      <c r="AR33" s="81"/>
      <c r="AS33" s="81"/>
      <c r="AT33" s="81"/>
      <c r="AU33" s="81"/>
      <c r="AV33" s="81"/>
    </row>
    <row r="34" spans="1:48" ht="15.75" thickBot="1">
      <c r="AK34" s="82">
        <v>0.30499999999999999</v>
      </c>
      <c r="AL34" s="82">
        <v>0.32600000000000001</v>
      </c>
      <c r="AN34" s="81"/>
      <c r="AO34" s="81"/>
      <c r="AP34" s="81"/>
      <c r="AQ34" s="81"/>
      <c r="AR34" s="81"/>
      <c r="AS34" s="81"/>
      <c r="AT34" s="81"/>
      <c r="AU34" s="81"/>
      <c r="AV34" s="81"/>
    </row>
    <row r="35" spans="1:48" s="17" customFormat="1">
      <c r="A35" s="18" t="s">
        <v>1</v>
      </c>
      <c r="B35" s="19" t="s">
        <v>0</v>
      </c>
      <c r="C35" s="19"/>
      <c r="D35" s="19"/>
      <c r="E35" s="19"/>
      <c r="F35" s="72">
        <f>F7</f>
        <v>44743</v>
      </c>
      <c r="G35" s="72">
        <f t="shared" ref="G35:Q35" si="4">G7</f>
        <v>44774</v>
      </c>
      <c r="H35" s="72">
        <f t="shared" si="4"/>
        <v>44805</v>
      </c>
      <c r="I35" s="72">
        <f t="shared" si="4"/>
        <v>44835</v>
      </c>
      <c r="J35" s="72">
        <f t="shared" si="4"/>
        <v>44866</v>
      </c>
      <c r="K35" s="72">
        <f t="shared" si="4"/>
        <v>44896</v>
      </c>
      <c r="L35" s="72">
        <f t="shared" si="4"/>
        <v>44927</v>
      </c>
      <c r="M35" s="72">
        <f t="shared" si="4"/>
        <v>44958</v>
      </c>
      <c r="N35" s="72">
        <f t="shared" si="4"/>
        <v>44986</v>
      </c>
      <c r="O35" s="72">
        <f t="shared" si="4"/>
        <v>45017</v>
      </c>
      <c r="P35" s="72">
        <f t="shared" si="4"/>
        <v>45047</v>
      </c>
      <c r="Q35" s="72">
        <f t="shared" si="4"/>
        <v>45078</v>
      </c>
      <c r="R35" s="20" t="s">
        <v>6</v>
      </c>
      <c r="S35" s="21" t="s">
        <v>4</v>
      </c>
      <c r="AK35" s="40">
        <f>F35</f>
        <v>44743</v>
      </c>
      <c r="AL35" s="40">
        <f t="shared" ref="AL35:AV35" si="5">G35</f>
        <v>44774</v>
      </c>
      <c r="AM35" s="40">
        <f t="shared" si="5"/>
        <v>44805</v>
      </c>
      <c r="AN35" s="40">
        <f t="shared" si="5"/>
        <v>44835</v>
      </c>
      <c r="AO35" s="40">
        <f t="shared" si="5"/>
        <v>44866</v>
      </c>
      <c r="AP35" s="40">
        <f t="shared" si="5"/>
        <v>44896</v>
      </c>
      <c r="AQ35" s="40">
        <f t="shared" si="5"/>
        <v>44927</v>
      </c>
      <c r="AR35" s="40">
        <f t="shared" si="5"/>
        <v>44958</v>
      </c>
      <c r="AS35" s="40">
        <f t="shared" si="5"/>
        <v>44986</v>
      </c>
      <c r="AT35" s="40">
        <f t="shared" si="5"/>
        <v>45017</v>
      </c>
      <c r="AU35" s="40">
        <f t="shared" si="5"/>
        <v>45047</v>
      </c>
      <c r="AV35" s="40">
        <f t="shared" si="5"/>
        <v>45078</v>
      </c>
    </row>
    <row r="36" spans="1:48">
      <c r="A36" s="9" t="e">
        <f>A8</f>
        <v>#N/A</v>
      </c>
      <c r="B36" s="7">
        <f>B8</f>
        <v>0</v>
      </c>
      <c r="C36" s="83" t="e">
        <f>C8</f>
        <v>#N/A</v>
      </c>
      <c r="D36" s="83"/>
      <c r="E36" s="7">
        <f>E8</f>
        <v>0</v>
      </c>
      <c r="F36" s="160">
        <f t="shared" ref="F36:Q36" si="6">IFERROR(IF(F$35&lt;$D8,(IF($E8="FY20",F8*$B$3,IF($E8="FY21",F8*$B$4,IF($E8="FY22",F8*$B$5,F8*$B$2)))),0),0)</f>
        <v>0</v>
      </c>
      <c r="G36" s="160">
        <f t="shared" si="6"/>
        <v>0</v>
      </c>
      <c r="H36" s="160">
        <f t="shared" si="6"/>
        <v>0</v>
      </c>
      <c r="I36" s="160">
        <f t="shared" si="6"/>
        <v>0</v>
      </c>
      <c r="J36" s="160">
        <f t="shared" si="6"/>
        <v>0</v>
      </c>
      <c r="K36" s="160">
        <f t="shared" si="6"/>
        <v>0</v>
      </c>
      <c r="L36" s="160">
        <f t="shared" si="6"/>
        <v>0</v>
      </c>
      <c r="M36" s="160">
        <f t="shared" si="6"/>
        <v>0</v>
      </c>
      <c r="N36" s="160">
        <f t="shared" si="6"/>
        <v>0</v>
      </c>
      <c r="O36" s="160">
        <f t="shared" si="6"/>
        <v>0</v>
      </c>
      <c r="P36" s="160">
        <f t="shared" si="6"/>
        <v>0</v>
      </c>
      <c r="Q36" s="160">
        <f t="shared" si="6"/>
        <v>0</v>
      </c>
      <c r="R36" s="13">
        <f t="shared" ref="R36:R59" si="7">SUM(F36:Q36)</f>
        <v>0</v>
      </c>
      <c r="S36" s="3"/>
      <c r="AJ36" t="e">
        <f>INDEX(GrantList[Study Type],MATCH(B36,GrantList[Fund],0))</f>
        <v>#N/A</v>
      </c>
      <c r="AK36" s="84">
        <f t="shared" ref="AK36:AK59" si="8">IFERROR(IF(AND(AK$35&lt;=$C36,$AJ36="Federal"),F36*$AK$34,IF(AND(AK$35&lt;=$C36,$AJ36="Non-Federal"),F36*$AL$34,0)),0)</f>
        <v>0</v>
      </c>
      <c r="AL36" s="84">
        <f t="shared" ref="AL36:AL59" si="9">IFERROR(IF(AND(AL$35&lt;=$C36,$AJ36="Federal"),G36*$AK$34,IF(AND(AL$35&lt;=$C36,$AJ36="Non-Federal"),G36*$AL$34,0)),0)</f>
        <v>0</v>
      </c>
      <c r="AM36" s="84">
        <f t="shared" ref="AM36:AM59" si="10">IFERROR(IF(AND(AM$35&lt;=$C36,$AJ36="Federal"),H36*$AK$34,IF(AND(AM$35&lt;=$C36,$AJ36="Non-Federal"),H36*$AL$34,0)),0)</f>
        <v>0</v>
      </c>
      <c r="AN36" s="84">
        <f t="shared" ref="AN36:AN59" si="11">IFERROR(IF(AND(AN$35&lt;=$C36,$AJ36="Federal"),I36*$AK$34,IF(AND(AN$35&lt;=$C36,$AJ36="Non-Federal"),I36*$AL$34,0)),0)</f>
        <v>0</v>
      </c>
      <c r="AO36" s="84">
        <f t="shared" ref="AO36:AO59" si="12">IFERROR(IF(AND(AO$35&lt;=$C36,$AJ36="Federal"),J36*$AK$34,IF(AND(AO$35&lt;=$C36,$AJ36="Non-Federal"),J36*$AL$34,0)),0)</f>
        <v>0</v>
      </c>
      <c r="AP36" s="84">
        <f t="shared" ref="AP36:AP59" si="13">IFERROR(IF(AND(AP$35&lt;=$C36,$AJ36="Federal"),K36*$AK$34,IF(AND(AP$35&lt;=$C36,$AJ36="Non-Federal"),K36*$AL$34,0)),0)</f>
        <v>0</v>
      </c>
      <c r="AQ36" s="84">
        <f t="shared" ref="AQ36:AQ59" si="14">IFERROR(IF(AND(AQ$35&lt;=$C36,$AJ36="Federal"),L36*$AK$34,IF(AND(AQ$35&lt;=$C36,$AJ36="Non-Federal"),L36*$AL$34,0)),0)</f>
        <v>0</v>
      </c>
      <c r="AR36" s="84">
        <f t="shared" ref="AR36:AR59" si="15">IFERROR(IF(AND(AR$35&lt;=$C36,$AJ36="Federal"),M36*$AK$34,IF(AND(AR$35&lt;=$C36,$AJ36="Non-Federal"),M36*$AL$34,0)),0)</f>
        <v>0</v>
      </c>
      <c r="AS36" s="84">
        <f t="shared" ref="AS36:AS59" si="16">IFERROR(IF(AND(AS$35&lt;=$C36,$AJ36="Federal"),N36*$AK$34,IF(AND(AS$35&lt;=$C36,$AJ36="Non-Federal"),N36*$AL$34,0)),0)</f>
        <v>0</v>
      </c>
      <c r="AT36" s="84">
        <f t="shared" ref="AT36:AT59" si="17">IFERROR(IF(AND(AT$35&lt;=$C36,$AJ36="Federal"),O36*$AK$34,IF(AND(AT$35&lt;=$C36,$AJ36="Non-Federal"),O36*$AL$34,0)),0)</f>
        <v>0</v>
      </c>
      <c r="AU36" s="84">
        <f t="shared" ref="AU36:AU59" si="18">IFERROR(IF(AND(AU$35&lt;=$C36,$AJ36="Federal"),P36*$AK$34,IF(AND(AU$35&lt;=$C36,$AJ36="Non-Federal"),P36*$AL$34,0)),0)</f>
        <v>0</v>
      </c>
      <c r="AV36" s="84">
        <f t="shared" ref="AV36:AV59" si="19">IFERROR(IF(AND(AV$35&lt;=$C36,$AJ36="Federal"),Q36*$AK$34,IF(AND(AV$35&lt;=$C36,$AJ36="Non-Federal"),Q36*$AL$34,0)),0)</f>
        <v>0</v>
      </c>
    </row>
    <row r="37" spans="1:48">
      <c r="A37" s="9" t="e">
        <f>A9</f>
        <v>#N/A</v>
      </c>
      <c r="B37" s="7">
        <f t="shared" ref="B37:E59" si="20">B9</f>
        <v>0</v>
      </c>
      <c r="C37" s="83" t="e">
        <f t="shared" si="20"/>
        <v>#N/A</v>
      </c>
      <c r="D37" s="83"/>
      <c r="E37" s="7">
        <f t="shared" si="20"/>
        <v>0</v>
      </c>
      <c r="F37" s="160">
        <f t="shared" ref="F37:Q37" si="21">IFERROR(IF(F$35&lt;$D9,(IF($E9="FY20",F9*$B$3,IF($E9="FY21",F9*$B$4,IF($E9="FY22",F9*$B$5,F9*$B$2)))),0),0)</f>
        <v>0</v>
      </c>
      <c r="G37" s="160">
        <f t="shared" si="21"/>
        <v>0</v>
      </c>
      <c r="H37" s="160">
        <f t="shared" si="21"/>
        <v>0</v>
      </c>
      <c r="I37" s="160">
        <f t="shared" si="21"/>
        <v>0</v>
      </c>
      <c r="J37" s="160">
        <f t="shared" si="21"/>
        <v>0</v>
      </c>
      <c r="K37" s="160">
        <f t="shared" si="21"/>
        <v>0</v>
      </c>
      <c r="L37" s="160">
        <f t="shared" si="21"/>
        <v>0</v>
      </c>
      <c r="M37" s="160">
        <f t="shared" si="21"/>
        <v>0</v>
      </c>
      <c r="N37" s="160">
        <f t="shared" si="21"/>
        <v>0</v>
      </c>
      <c r="O37" s="160">
        <f t="shared" si="21"/>
        <v>0</v>
      </c>
      <c r="P37" s="160">
        <f t="shared" si="21"/>
        <v>0</v>
      </c>
      <c r="Q37" s="160">
        <f t="shared" si="21"/>
        <v>0</v>
      </c>
      <c r="R37" s="13">
        <f t="shared" si="7"/>
        <v>0</v>
      </c>
      <c r="S37" s="3"/>
      <c r="AJ37" t="e">
        <f>INDEX(GrantList[Study Type],MATCH(B37,GrantList[Fund],0))</f>
        <v>#N/A</v>
      </c>
      <c r="AK37" s="84">
        <f t="shared" si="8"/>
        <v>0</v>
      </c>
      <c r="AL37" s="84">
        <f t="shared" si="9"/>
        <v>0</v>
      </c>
      <c r="AM37" s="84">
        <f t="shared" si="10"/>
        <v>0</v>
      </c>
      <c r="AN37" s="84">
        <f t="shared" si="11"/>
        <v>0</v>
      </c>
      <c r="AO37" s="84">
        <f t="shared" si="12"/>
        <v>0</v>
      </c>
      <c r="AP37" s="84">
        <f t="shared" si="13"/>
        <v>0</v>
      </c>
      <c r="AQ37" s="84">
        <f t="shared" si="14"/>
        <v>0</v>
      </c>
      <c r="AR37" s="84">
        <f t="shared" si="15"/>
        <v>0</v>
      </c>
      <c r="AS37" s="84">
        <f t="shared" si="16"/>
        <v>0</v>
      </c>
      <c r="AT37" s="84">
        <f t="shared" si="17"/>
        <v>0</v>
      </c>
      <c r="AU37" s="84">
        <f t="shared" si="18"/>
        <v>0</v>
      </c>
      <c r="AV37" s="84">
        <f t="shared" si="19"/>
        <v>0</v>
      </c>
    </row>
    <row r="38" spans="1:48">
      <c r="A38" s="9" t="e">
        <f t="shared" ref="A38:A57" si="22">A10</f>
        <v>#N/A</v>
      </c>
      <c r="B38" s="7">
        <f t="shared" si="20"/>
        <v>0</v>
      </c>
      <c r="C38" s="83" t="e">
        <f t="shared" si="20"/>
        <v>#N/A</v>
      </c>
      <c r="D38" s="83"/>
      <c r="E38" s="7">
        <f t="shared" si="20"/>
        <v>0</v>
      </c>
      <c r="F38" s="160">
        <f t="shared" ref="F38:Q38" si="23">IFERROR(IF(F$35&lt;$D10,(IF($E10="FY20",F10*$B$3,IF($E10="FY21",F10*$B$4,IF($E10="FY22",F10*$B$5,F10*$B$2)))),0),0)</f>
        <v>0</v>
      </c>
      <c r="G38" s="160">
        <f t="shared" si="23"/>
        <v>0</v>
      </c>
      <c r="H38" s="160">
        <f t="shared" si="23"/>
        <v>0</v>
      </c>
      <c r="I38" s="160">
        <f t="shared" si="23"/>
        <v>0</v>
      </c>
      <c r="J38" s="160">
        <f t="shared" si="23"/>
        <v>0</v>
      </c>
      <c r="K38" s="160">
        <f t="shared" si="23"/>
        <v>0</v>
      </c>
      <c r="L38" s="160">
        <f t="shared" si="23"/>
        <v>0</v>
      </c>
      <c r="M38" s="160">
        <f t="shared" si="23"/>
        <v>0</v>
      </c>
      <c r="N38" s="160">
        <f t="shared" si="23"/>
        <v>0</v>
      </c>
      <c r="O38" s="160">
        <f t="shared" si="23"/>
        <v>0</v>
      </c>
      <c r="P38" s="160">
        <f t="shared" si="23"/>
        <v>0</v>
      </c>
      <c r="Q38" s="160">
        <f t="shared" si="23"/>
        <v>0</v>
      </c>
      <c r="R38" s="13">
        <f t="shared" ref="R38:R57" si="24">SUM(F38:Q38)</f>
        <v>0</v>
      </c>
      <c r="S38" s="3"/>
      <c r="AJ38" t="e">
        <f>INDEX(GrantList[Study Type],MATCH(B38,GrantList[Fund],0))</f>
        <v>#N/A</v>
      </c>
      <c r="AK38" s="84">
        <f t="shared" si="8"/>
        <v>0</v>
      </c>
      <c r="AL38" s="84">
        <f t="shared" si="9"/>
        <v>0</v>
      </c>
      <c r="AM38" s="84">
        <f t="shared" si="10"/>
        <v>0</v>
      </c>
      <c r="AN38" s="84">
        <f t="shared" si="11"/>
        <v>0</v>
      </c>
      <c r="AO38" s="84">
        <f t="shared" si="12"/>
        <v>0</v>
      </c>
      <c r="AP38" s="84">
        <f t="shared" si="13"/>
        <v>0</v>
      </c>
      <c r="AQ38" s="84">
        <f t="shared" si="14"/>
        <v>0</v>
      </c>
      <c r="AR38" s="84">
        <f t="shared" si="15"/>
        <v>0</v>
      </c>
      <c r="AS38" s="84">
        <f t="shared" si="16"/>
        <v>0</v>
      </c>
      <c r="AT38" s="84">
        <f t="shared" si="17"/>
        <v>0</v>
      </c>
      <c r="AU38" s="84">
        <f t="shared" si="18"/>
        <v>0</v>
      </c>
      <c r="AV38" s="84">
        <f t="shared" si="19"/>
        <v>0</v>
      </c>
    </row>
    <row r="39" spans="1:48">
      <c r="A39" s="9" t="e">
        <f t="shared" si="22"/>
        <v>#N/A</v>
      </c>
      <c r="B39" s="7">
        <f t="shared" si="20"/>
        <v>0</v>
      </c>
      <c r="C39" s="83" t="e">
        <f t="shared" si="20"/>
        <v>#N/A</v>
      </c>
      <c r="D39" s="83"/>
      <c r="E39" s="7">
        <f t="shared" si="20"/>
        <v>0</v>
      </c>
      <c r="F39" s="160">
        <f t="shared" ref="F39:Q39" si="25">IFERROR(IF(F$35&lt;$D11,(IF($E11="FY20",F11*$B$3,IF($E11="FY21",F11*$B$4,IF($E11="FY22",F11*$B$5,F11*$B$2)))),0),0)</f>
        <v>0</v>
      </c>
      <c r="G39" s="160">
        <f t="shared" si="25"/>
        <v>0</v>
      </c>
      <c r="H39" s="160">
        <f t="shared" si="25"/>
        <v>0</v>
      </c>
      <c r="I39" s="160">
        <f t="shared" si="25"/>
        <v>0</v>
      </c>
      <c r="J39" s="160">
        <f t="shared" si="25"/>
        <v>0</v>
      </c>
      <c r="K39" s="160">
        <f t="shared" si="25"/>
        <v>0</v>
      </c>
      <c r="L39" s="160">
        <f t="shared" si="25"/>
        <v>0</v>
      </c>
      <c r="M39" s="160">
        <f t="shared" si="25"/>
        <v>0</v>
      </c>
      <c r="N39" s="160">
        <f t="shared" si="25"/>
        <v>0</v>
      </c>
      <c r="O39" s="160">
        <f t="shared" si="25"/>
        <v>0</v>
      </c>
      <c r="P39" s="160">
        <f t="shared" si="25"/>
        <v>0</v>
      </c>
      <c r="Q39" s="160">
        <f t="shared" si="25"/>
        <v>0</v>
      </c>
      <c r="R39" s="13">
        <f t="shared" si="24"/>
        <v>0</v>
      </c>
      <c r="S39" s="3"/>
      <c r="AJ39" t="e">
        <f>INDEX(GrantList[Study Type],MATCH(B39,GrantList[Fund],0))</f>
        <v>#N/A</v>
      </c>
      <c r="AK39" s="84">
        <f t="shared" si="8"/>
        <v>0</v>
      </c>
      <c r="AL39" s="84">
        <f t="shared" si="9"/>
        <v>0</v>
      </c>
      <c r="AM39" s="84">
        <f t="shared" si="10"/>
        <v>0</v>
      </c>
      <c r="AN39" s="84">
        <f t="shared" si="11"/>
        <v>0</v>
      </c>
      <c r="AO39" s="84">
        <f t="shared" si="12"/>
        <v>0</v>
      </c>
      <c r="AP39" s="84">
        <f t="shared" si="13"/>
        <v>0</v>
      </c>
      <c r="AQ39" s="84">
        <f t="shared" si="14"/>
        <v>0</v>
      </c>
      <c r="AR39" s="84">
        <f t="shared" si="15"/>
        <v>0</v>
      </c>
      <c r="AS39" s="84">
        <f t="shared" si="16"/>
        <v>0</v>
      </c>
      <c r="AT39" s="84">
        <f t="shared" si="17"/>
        <v>0</v>
      </c>
      <c r="AU39" s="84">
        <f t="shared" si="18"/>
        <v>0</v>
      </c>
      <c r="AV39" s="84">
        <f t="shared" si="19"/>
        <v>0</v>
      </c>
    </row>
    <row r="40" spans="1:48">
      <c r="A40" s="9" t="e">
        <f t="shared" si="22"/>
        <v>#N/A</v>
      </c>
      <c r="B40" s="7">
        <f t="shared" si="20"/>
        <v>0</v>
      </c>
      <c r="C40" s="83" t="e">
        <f t="shared" si="20"/>
        <v>#N/A</v>
      </c>
      <c r="D40" s="83"/>
      <c r="E40" s="7">
        <f t="shared" si="20"/>
        <v>0</v>
      </c>
      <c r="F40" s="160">
        <f t="shared" ref="F40:Q40" si="26">IFERROR(IF(F$35&lt;$D12,(IF($E12="FY20",F12*$B$3,IF($E12="FY21",F12*$B$4,IF($E12="FY22",F12*$B$5,F12*$B$2)))),0),0)</f>
        <v>0</v>
      </c>
      <c r="G40" s="160">
        <f t="shared" si="26"/>
        <v>0</v>
      </c>
      <c r="H40" s="160">
        <f t="shared" si="26"/>
        <v>0</v>
      </c>
      <c r="I40" s="160">
        <f t="shared" si="26"/>
        <v>0</v>
      </c>
      <c r="J40" s="160">
        <f t="shared" si="26"/>
        <v>0</v>
      </c>
      <c r="K40" s="160">
        <f t="shared" si="26"/>
        <v>0</v>
      </c>
      <c r="L40" s="160">
        <f t="shared" si="26"/>
        <v>0</v>
      </c>
      <c r="M40" s="160">
        <f t="shared" si="26"/>
        <v>0</v>
      </c>
      <c r="N40" s="160">
        <f t="shared" si="26"/>
        <v>0</v>
      </c>
      <c r="O40" s="160">
        <f t="shared" si="26"/>
        <v>0</v>
      </c>
      <c r="P40" s="160">
        <f t="shared" si="26"/>
        <v>0</v>
      </c>
      <c r="Q40" s="160">
        <f t="shared" si="26"/>
        <v>0</v>
      </c>
      <c r="R40" s="13">
        <f t="shared" si="24"/>
        <v>0</v>
      </c>
      <c r="S40" s="3"/>
      <c r="AJ40" t="e">
        <f>INDEX(GrantList[Study Type],MATCH(B40,GrantList[Fund],0))</f>
        <v>#N/A</v>
      </c>
      <c r="AK40" s="84">
        <f t="shared" si="8"/>
        <v>0</v>
      </c>
      <c r="AL40" s="84">
        <f t="shared" si="9"/>
        <v>0</v>
      </c>
      <c r="AM40" s="84">
        <f t="shared" si="10"/>
        <v>0</v>
      </c>
      <c r="AN40" s="84">
        <f t="shared" si="11"/>
        <v>0</v>
      </c>
      <c r="AO40" s="84">
        <f t="shared" si="12"/>
        <v>0</v>
      </c>
      <c r="AP40" s="84">
        <f t="shared" si="13"/>
        <v>0</v>
      </c>
      <c r="AQ40" s="84">
        <f t="shared" si="14"/>
        <v>0</v>
      </c>
      <c r="AR40" s="84">
        <f t="shared" si="15"/>
        <v>0</v>
      </c>
      <c r="AS40" s="84">
        <f t="shared" si="16"/>
        <v>0</v>
      </c>
      <c r="AT40" s="84">
        <f t="shared" si="17"/>
        <v>0</v>
      </c>
      <c r="AU40" s="84">
        <f t="shared" si="18"/>
        <v>0</v>
      </c>
      <c r="AV40" s="84">
        <f t="shared" si="19"/>
        <v>0</v>
      </c>
    </row>
    <row r="41" spans="1:48">
      <c r="A41" s="9" t="e">
        <f t="shared" si="22"/>
        <v>#N/A</v>
      </c>
      <c r="B41" s="7">
        <f t="shared" si="20"/>
        <v>0</v>
      </c>
      <c r="C41" s="83" t="e">
        <f t="shared" si="20"/>
        <v>#N/A</v>
      </c>
      <c r="D41" s="83"/>
      <c r="E41" s="7">
        <f t="shared" si="20"/>
        <v>0</v>
      </c>
      <c r="F41" s="160">
        <f t="shared" ref="F41:Q41" si="27">IFERROR(IF(F$35&lt;$D13,(IF($E13="FY20",F13*$B$3,IF($E13="FY21",F13*$B$4,IF($E13="FY22",F13*$B$5,F13*$B$2)))),0),0)</f>
        <v>0</v>
      </c>
      <c r="G41" s="160">
        <f t="shared" si="27"/>
        <v>0</v>
      </c>
      <c r="H41" s="160">
        <f t="shared" si="27"/>
        <v>0</v>
      </c>
      <c r="I41" s="160">
        <f t="shared" si="27"/>
        <v>0</v>
      </c>
      <c r="J41" s="160">
        <f t="shared" si="27"/>
        <v>0</v>
      </c>
      <c r="K41" s="160">
        <f t="shared" si="27"/>
        <v>0</v>
      </c>
      <c r="L41" s="160">
        <f t="shared" si="27"/>
        <v>0</v>
      </c>
      <c r="M41" s="160">
        <f t="shared" si="27"/>
        <v>0</v>
      </c>
      <c r="N41" s="160">
        <f t="shared" si="27"/>
        <v>0</v>
      </c>
      <c r="O41" s="160">
        <f t="shared" si="27"/>
        <v>0</v>
      </c>
      <c r="P41" s="160">
        <f t="shared" si="27"/>
        <v>0</v>
      </c>
      <c r="Q41" s="160">
        <f t="shared" si="27"/>
        <v>0</v>
      </c>
      <c r="R41" s="13">
        <f t="shared" si="24"/>
        <v>0</v>
      </c>
      <c r="S41" s="3"/>
      <c r="AJ41" t="e">
        <f>INDEX(GrantList[Study Type],MATCH(B41,GrantList[Fund],0))</f>
        <v>#N/A</v>
      </c>
      <c r="AK41" s="84">
        <f t="shared" si="8"/>
        <v>0</v>
      </c>
      <c r="AL41" s="84">
        <f t="shared" si="9"/>
        <v>0</v>
      </c>
      <c r="AM41" s="84">
        <f t="shared" si="10"/>
        <v>0</v>
      </c>
      <c r="AN41" s="84">
        <f t="shared" si="11"/>
        <v>0</v>
      </c>
      <c r="AO41" s="84">
        <f t="shared" si="12"/>
        <v>0</v>
      </c>
      <c r="AP41" s="84">
        <f t="shared" si="13"/>
        <v>0</v>
      </c>
      <c r="AQ41" s="84">
        <f t="shared" si="14"/>
        <v>0</v>
      </c>
      <c r="AR41" s="84">
        <f t="shared" si="15"/>
        <v>0</v>
      </c>
      <c r="AS41" s="84">
        <f t="shared" si="16"/>
        <v>0</v>
      </c>
      <c r="AT41" s="84">
        <f t="shared" si="17"/>
        <v>0</v>
      </c>
      <c r="AU41" s="84">
        <f t="shared" si="18"/>
        <v>0</v>
      </c>
      <c r="AV41" s="84">
        <f t="shared" si="19"/>
        <v>0</v>
      </c>
    </row>
    <row r="42" spans="1:48">
      <c r="A42" s="9" t="e">
        <f t="shared" si="22"/>
        <v>#N/A</v>
      </c>
      <c r="B42" s="7">
        <f t="shared" si="20"/>
        <v>0</v>
      </c>
      <c r="C42" s="83" t="e">
        <f t="shared" si="20"/>
        <v>#N/A</v>
      </c>
      <c r="D42" s="83"/>
      <c r="E42" s="7">
        <f t="shared" si="20"/>
        <v>0</v>
      </c>
      <c r="F42" s="160">
        <f t="shared" ref="F42:Q42" si="28">IFERROR(IF(F$35&lt;$D14,(IF($E14="FY20",F14*$B$3,IF($E14="FY21",F14*$B$4,IF($E14="FY22",F14*$B$5,F14*$B$2)))),0),0)</f>
        <v>0</v>
      </c>
      <c r="G42" s="160">
        <f t="shared" si="28"/>
        <v>0</v>
      </c>
      <c r="H42" s="160">
        <f t="shared" si="28"/>
        <v>0</v>
      </c>
      <c r="I42" s="160">
        <f t="shared" si="28"/>
        <v>0</v>
      </c>
      <c r="J42" s="160">
        <f t="shared" si="28"/>
        <v>0</v>
      </c>
      <c r="K42" s="160">
        <f t="shared" si="28"/>
        <v>0</v>
      </c>
      <c r="L42" s="160">
        <f t="shared" si="28"/>
        <v>0</v>
      </c>
      <c r="M42" s="160">
        <f t="shared" si="28"/>
        <v>0</v>
      </c>
      <c r="N42" s="160">
        <f t="shared" si="28"/>
        <v>0</v>
      </c>
      <c r="O42" s="160">
        <f t="shared" si="28"/>
        <v>0</v>
      </c>
      <c r="P42" s="160">
        <f t="shared" si="28"/>
        <v>0</v>
      </c>
      <c r="Q42" s="160">
        <f t="shared" si="28"/>
        <v>0</v>
      </c>
      <c r="R42" s="13">
        <f t="shared" si="24"/>
        <v>0</v>
      </c>
      <c r="S42" s="3"/>
      <c r="AJ42" t="e">
        <f>INDEX(GrantList[Study Type],MATCH(B42,GrantList[Fund],0))</f>
        <v>#N/A</v>
      </c>
      <c r="AK42" s="84">
        <f t="shared" si="8"/>
        <v>0</v>
      </c>
      <c r="AL42" s="84">
        <f t="shared" si="9"/>
        <v>0</v>
      </c>
      <c r="AM42" s="84">
        <f t="shared" si="10"/>
        <v>0</v>
      </c>
      <c r="AN42" s="84">
        <f t="shared" si="11"/>
        <v>0</v>
      </c>
      <c r="AO42" s="84">
        <f t="shared" si="12"/>
        <v>0</v>
      </c>
      <c r="AP42" s="84">
        <f t="shared" si="13"/>
        <v>0</v>
      </c>
      <c r="AQ42" s="84">
        <f t="shared" si="14"/>
        <v>0</v>
      </c>
      <c r="AR42" s="84">
        <f t="shared" si="15"/>
        <v>0</v>
      </c>
      <c r="AS42" s="84">
        <f t="shared" si="16"/>
        <v>0</v>
      </c>
      <c r="AT42" s="84">
        <f t="shared" si="17"/>
        <v>0</v>
      </c>
      <c r="AU42" s="84">
        <f t="shared" si="18"/>
        <v>0</v>
      </c>
      <c r="AV42" s="84">
        <f t="shared" si="19"/>
        <v>0</v>
      </c>
    </row>
    <row r="43" spans="1:48">
      <c r="A43" s="9" t="e">
        <f t="shared" si="22"/>
        <v>#N/A</v>
      </c>
      <c r="B43" s="7">
        <f t="shared" si="20"/>
        <v>0</v>
      </c>
      <c r="C43" s="83" t="e">
        <f t="shared" si="20"/>
        <v>#N/A</v>
      </c>
      <c r="D43" s="83"/>
      <c r="E43" s="7">
        <f t="shared" si="20"/>
        <v>0</v>
      </c>
      <c r="F43" s="160">
        <f t="shared" ref="F43:Q43" si="29">IFERROR(IF(F$35&lt;$D15,(IF($E15="FY20",F15*$B$3,IF($E15="FY21",F15*$B$4,IF($E15="FY22",F15*$B$5,F15*$B$2)))),0),0)</f>
        <v>0</v>
      </c>
      <c r="G43" s="160">
        <f t="shared" si="29"/>
        <v>0</v>
      </c>
      <c r="H43" s="160">
        <f t="shared" si="29"/>
        <v>0</v>
      </c>
      <c r="I43" s="160">
        <f t="shared" si="29"/>
        <v>0</v>
      </c>
      <c r="J43" s="160">
        <f t="shared" si="29"/>
        <v>0</v>
      </c>
      <c r="K43" s="160">
        <f t="shared" si="29"/>
        <v>0</v>
      </c>
      <c r="L43" s="160">
        <f t="shared" si="29"/>
        <v>0</v>
      </c>
      <c r="M43" s="160">
        <f t="shared" si="29"/>
        <v>0</v>
      </c>
      <c r="N43" s="160">
        <f t="shared" si="29"/>
        <v>0</v>
      </c>
      <c r="O43" s="160">
        <f t="shared" si="29"/>
        <v>0</v>
      </c>
      <c r="P43" s="160">
        <f t="shared" si="29"/>
        <v>0</v>
      </c>
      <c r="Q43" s="160">
        <f t="shared" si="29"/>
        <v>0</v>
      </c>
      <c r="R43" s="13">
        <f t="shared" si="24"/>
        <v>0</v>
      </c>
      <c r="S43" s="3">
        <f>S28</f>
        <v>0</v>
      </c>
      <c r="AJ43" t="e">
        <f>INDEX(GrantList[Study Type],MATCH(B43,GrantList[Fund],0))</f>
        <v>#N/A</v>
      </c>
      <c r="AK43" s="84">
        <f t="shared" si="8"/>
        <v>0</v>
      </c>
      <c r="AL43" s="84">
        <f t="shared" si="9"/>
        <v>0</v>
      </c>
      <c r="AM43" s="84">
        <f t="shared" si="10"/>
        <v>0</v>
      </c>
      <c r="AN43" s="84">
        <f t="shared" si="11"/>
        <v>0</v>
      </c>
      <c r="AO43" s="84">
        <f t="shared" si="12"/>
        <v>0</v>
      </c>
      <c r="AP43" s="84">
        <f t="shared" si="13"/>
        <v>0</v>
      </c>
      <c r="AQ43" s="84">
        <f t="shared" si="14"/>
        <v>0</v>
      </c>
      <c r="AR43" s="84">
        <f t="shared" si="15"/>
        <v>0</v>
      </c>
      <c r="AS43" s="84">
        <f t="shared" si="16"/>
        <v>0</v>
      </c>
      <c r="AT43" s="84">
        <f t="shared" si="17"/>
        <v>0</v>
      </c>
      <c r="AU43" s="84">
        <f t="shared" si="18"/>
        <v>0</v>
      </c>
      <c r="AV43" s="84">
        <f t="shared" si="19"/>
        <v>0</v>
      </c>
    </row>
    <row r="44" spans="1:48">
      <c r="A44" s="9" t="e">
        <f t="shared" si="22"/>
        <v>#N/A</v>
      </c>
      <c r="B44" s="7">
        <f t="shared" si="20"/>
        <v>0</v>
      </c>
      <c r="C44" s="83" t="e">
        <f t="shared" si="20"/>
        <v>#N/A</v>
      </c>
      <c r="D44" s="83"/>
      <c r="E44" s="7">
        <f t="shared" si="20"/>
        <v>0</v>
      </c>
      <c r="F44" s="160">
        <f t="shared" ref="F44:Q44" si="30">IFERROR(IF(F$35&lt;$D16,(IF($E16="FY20",F16*$B$3,IF($E16="FY21",F16*$B$4,IF($E16="FY22",F16*$B$5,F16*$B$2)))),0),0)</f>
        <v>0</v>
      </c>
      <c r="G44" s="160">
        <f t="shared" si="30"/>
        <v>0</v>
      </c>
      <c r="H44" s="160">
        <f t="shared" si="30"/>
        <v>0</v>
      </c>
      <c r="I44" s="160">
        <f t="shared" si="30"/>
        <v>0</v>
      </c>
      <c r="J44" s="160">
        <f t="shared" si="30"/>
        <v>0</v>
      </c>
      <c r="K44" s="160">
        <f t="shared" si="30"/>
        <v>0</v>
      </c>
      <c r="L44" s="160">
        <f t="shared" si="30"/>
        <v>0</v>
      </c>
      <c r="M44" s="160">
        <f t="shared" si="30"/>
        <v>0</v>
      </c>
      <c r="N44" s="160">
        <f t="shared" si="30"/>
        <v>0</v>
      </c>
      <c r="O44" s="160">
        <f t="shared" si="30"/>
        <v>0</v>
      </c>
      <c r="P44" s="160">
        <f t="shared" si="30"/>
        <v>0</v>
      </c>
      <c r="Q44" s="160">
        <f t="shared" si="30"/>
        <v>0</v>
      </c>
      <c r="R44" s="13">
        <f t="shared" si="24"/>
        <v>0</v>
      </c>
      <c r="S44" s="3"/>
      <c r="AJ44" t="e">
        <f>INDEX(GrantList[Study Type],MATCH(B44,GrantList[Fund],0))</f>
        <v>#N/A</v>
      </c>
      <c r="AK44" s="84">
        <f t="shared" si="8"/>
        <v>0</v>
      </c>
      <c r="AL44" s="84">
        <f t="shared" si="9"/>
        <v>0</v>
      </c>
      <c r="AM44" s="84">
        <f t="shared" si="10"/>
        <v>0</v>
      </c>
      <c r="AN44" s="84">
        <f t="shared" si="11"/>
        <v>0</v>
      </c>
      <c r="AO44" s="84">
        <f t="shared" si="12"/>
        <v>0</v>
      </c>
      <c r="AP44" s="84">
        <f t="shared" si="13"/>
        <v>0</v>
      </c>
      <c r="AQ44" s="84">
        <f t="shared" si="14"/>
        <v>0</v>
      </c>
      <c r="AR44" s="84">
        <f t="shared" si="15"/>
        <v>0</v>
      </c>
      <c r="AS44" s="84">
        <f t="shared" si="16"/>
        <v>0</v>
      </c>
      <c r="AT44" s="84">
        <f t="shared" si="17"/>
        <v>0</v>
      </c>
      <c r="AU44" s="84">
        <f t="shared" si="18"/>
        <v>0</v>
      </c>
      <c r="AV44" s="84">
        <f t="shared" si="19"/>
        <v>0</v>
      </c>
    </row>
    <row r="45" spans="1:48">
      <c r="A45" s="9" t="e">
        <f t="shared" si="22"/>
        <v>#N/A</v>
      </c>
      <c r="B45" s="7">
        <f t="shared" si="20"/>
        <v>0</v>
      </c>
      <c r="C45" s="83" t="e">
        <f t="shared" si="20"/>
        <v>#N/A</v>
      </c>
      <c r="D45" s="83"/>
      <c r="E45" s="7">
        <f t="shared" si="20"/>
        <v>0</v>
      </c>
      <c r="F45" s="160">
        <f t="shared" ref="F45:Q45" si="31">IFERROR(IF(F$35&lt;$D17,(IF($E17="FY20",F17*$B$3,IF($E17="FY21",F17*$B$4,IF($E17="FY22",F17*$B$5,F17*$B$2)))),0),0)</f>
        <v>0</v>
      </c>
      <c r="G45" s="160">
        <f t="shared" si="31"/>
        <v>0</v>
      </c>
      <c r="H45" s="160">
        <f t="shared" si="31"/>
        <v>0</v>
      </c>
      <c r="I45" s="160">
        <f t="shared" si="31"/>
        <v>0</v>
      </c>
      <c r="J45" s="160">
        <f t="shared" si="31"/>
        <v>0</v>
      </c>
      <c r="K45" s="160">
        <f t="shared" si="31"/>
        <v>0</v>
      </c>
      <c r="L45" s="160">
        <f t="shared" si="31"/>
        <v>0</v>
      </c>
      <c r="M45" s="160">
        <f t="shared" si="31"/>
        <v>0</v>
      </c>
      <c r="N45" s="160">
        <f t="shared" si="31"/>
        <v>0</v>
      </c>
      <c r="O45" s="160">
        <f t="shared" si="31"/>
        <v>0</v>
      </c>
      <c r="P45" s="160">
        <f t="shared" si="31"/>
        <v>0</v>
      </c>
      <c r="Q45" s="160">
        <f t="shared" si="31"/>
        <v>0</v>
      </c>
      <c r="R45" s="13">
        <f t="shared" si="24"/>
        <v>0</v>
      </c>
      <c r="S45" s="3"/>
      <c r="AJ45" t="e">
        <f>INDEX(GrantList[Study Type],MATCH(B45,GrantList[Fund],0))</f>
        <v>#N/A</v>
      </c>
      <c r="AK45" s="84">
        <f t="shared" si="8"/>
        <v>0</v>
      </c>
      <c r="AL45" s="84">
        <f t="shared" si="9"/>
        <v>0</v>
      </c>
      <c r="AM45" s="84">
        <f t="shared" si="10"/>
        <v>0</v>
      </c>
      <c r="AN45" s="84">
        <f t="shared" si="11"/>
        <v>0</v>
      </c>
      <c r="AO45" s="84">
        <f t="shared" si="12"/>
        <v>0</v>
      </c>
      <c r="AP45" s="84">
        <f t="shared" si="13"/>
        <v>0</v>
      </c>
      <c r="AQ45" s="84">
        <f t="shared" si="14"/>
        <v>0</v>
      </c>
      <c r="AR45" s="84">
        <f t="shared" si="15"/>
        <v>0</v>
      </c>
      <c r="AS45" s="84">
        <f t="shared" si="16"/>
        <v>0</v>
      </c>
      <c r="AT45" s="84">
        <f t="shared" si="17"/>
        <v>0</v>
      </c>
      <c r="AU45" s="84">
        <f t="shared" si="18"/>
        <v>0</v>
      </c>
      <c r="AV45" s="84">
        <f t="shared" si="19"/>
        <v>0</v>
      </c>
    </row>
    <row r="46" spans="1:48">
      <c r="A46" s="9" t="e">
        <f t="shared" si="22"/>
        <v>#N/A</v>
      </c>
      <c r="B46" s="7">
        <f t="shared" si="20"/>
        <v>0</v>
      </c>
      <c r="C46" s="83" t="e">
        <f t="shared" si="20"/>
        <v>#N/A</v>
      </c>
      <c r="D46" s="83"/>
      <c r="E46" s="7">
        <f t="shared" si="20"/>
        <v>0</v>
      </c>
      <c r="F46" s="160">
        <f t="shared" ref="F46:Q46" si="32">IFERROR(IF(F$35&lt;$D18,(IF($E18="FY20",F18*$B$3,IF($E18="FY21",F18*$B$4,IF($E18="FY22",F18*$B$5,F18*$B$2)))),0),0)</f>
        <v>0</v>
      </c>
      <c r="G46" s="160">
        <f t="shared" si="32"/>
        <v>0</v>
      </c>
      <c r="H46" s="160">
        <f t="shared" si="32"/>
        <v>0</v>
      </c>
      <c r="I46" s="160">
        <f t="shared" si="32"/>
        <v>0</v>
      </c>
      <c r="J46" s="160">
        <f t="shared" si="32"/>
        <v>0</v>
      </c>
      <c r="K46" s="160">
        <f t="shared" si="32"/>
        <v>0</v>
      </c>
      <c r="L46" s="160">
        <f t="shared" si="32"/>
        <v>0</v>
      </c>
      <c r="M46" s="160">
        <f t="shared" si="32"/>
        <v>0</v>
      </c>
      <c r="N46" s="160">
        <f t="shared" si="32"/>
        <v>0</v>
      </c>
      <c r="O46" s="160">
        <f t="shared" si="32"/>
        <v>0</v>
      </c>
      <c r="P46" s="160">
        <f t="shared" si="32"/>
        <v>0</v>
      </c>
      <c r="Q46" s="160">
        <f t="shared" si="32"/>
        <v>0</v>
      </c>
      <c r="R46" s="13">
        <f t="shared" si="24"/>
        <v>0</v>
      </c>
      <c r="S46" s="3"/>
      <c r="AJ46" t="e">
        <f>INDEX(GrantList[Study Type],MATCH(B46,GrantList[Fund],0))</f>
        <v>#N/A</v>
      </c>
      <c r="AK46" s="84">
        <f t="shared" si="8"/>
        <v>0</v>
      </c>
      <c r="AL46" s="84">
        <f t="shared" si="9"/>
        <v>0</v>
      </c>
      <c r="AM46" s="84">
        <f t="shared" si="10"/>
        <v>0</v>
      </c>
      <c r="AN46" s="84">
        <f t="shared" si="11"/>
        <v>0</v>
      </c>
      <c r="AO46" s="84">
        <f t="shared" si="12"/>
        <v>0</v>
      </c>
      <c r="AP46" s="84">
        <f t="shared" si="13"/>
        <v>0</v>
      </c>
      <c r="AQ46" s="84">
        <f t="shared" si="14"/>
        <v>0</v>
      </c>
      <c r="AR46" s="84">
        <f t="shared" si="15"/>
        <v>0</v>
      </c>
      <c r="AS46" s="84">
        <f t="shared" si="16"/>
        <v>0</v>
      </c>
      <c r="AT46" s="84">
        <f t="shared" si="17"/>
        <v>0</v>
      </c>
      <c r="AU46" s="84">
        <f t="shared" si="18"/>
        <v>0</v>
      </c>
      <c r="AV46" s="84">
        <f t="shared" si="19"/>
        <v>0</v>
      </c>
    </row>
    <row r="47" spans="1:48">
      <c r="A47" s="9" t="e">
        <f t="shared" si="22"/>
        <v>#N/A</v>
      </c>
      <c r="B47" s="7">
        <f t="shared" si="20"/>
        <v>0</v>
      </c>
      <c r="C47" s="83" t="e">
        <f t="shared" si="20"/>
        <v>#N/A</v>
      </c>
      <c r="D47" s="83"/>
      <c r="E47" s="7">
        <f t="shared" si="20"/>
        <v>0</v>
      </c>
      <c r="F47" s="160">
        <f t="shared" ref="F47:Q47" si="33">IFERROR(IF(F$35&lt;$D19,(IF($E19="FY20",F19*$B$3,IF($E19="FY21",F19*$B$4,IF($E19="FY22",F19*$B$5,F19*$B$2)))),0),0)</f>
        <v>0</v>
      </c>
      <c r="G47" s="160">
        <f t="shared" si="33"/>
        <v>0</v>
      </c>
      <c r="H47" s="160">
        <f t="shared" si="33"/>
        <v>0</v>
      </c>
      <c r="I47" s="160">
        <f t="shared" si="33"/>
        <v>0</v>
      </c>
      <c r="J47" s="160">
        <f t="shared" si="33"/>
        <v>0</v>
      </c>
      <c r="K47" s="160">
        <f t="shared" si="33"/>
        <v>0</v>
      </c>
      <c r="L47" s="160">
        <f t="shared" si="33"/>
        <v>0</v>
      </c>
      <c r="M47" s="160">
        <f t="shared" si="33"/>
        <v>0</v>
      </c>
      <c r="N47" s="160">
        <f t="shared" si="33"/>
        <v>0</v>
      </c>
      <c r="O47" s="160">
        <f t="shared" si="33"/>
        <v>0</v>
      </c>
      <c r="P47" s="160">
        <f t="shared" si="33"/>
        <v>0</v>
      </c>
      <c r="Q47" s="160">
        <f t="shared" si="33"/>
        <v>0</v>
      </c>
      <c r="R47" s="13">
        <f t="shared" si="24"/>
        <v>0</v>
      </c>
      <c r="S47" s="3"/>
      <c r="AJ47" t="e">
        <f>INDEX(GrantList[Study Type],MATCH(B47,GrantList[Fund],0))</f>
        <v>#N/A</v>
      </c>
      <c r="AK47" s="84">
        <f t="shared" si="8"/>
        <v>0</v>
      </c>
      <c r="AL47" s="84">
        <f t="shared" si="9"/>
        <v>0</v>
      </c>
      <c r="AM47" s="84">
        <f t="shared" si="10"/>
        <v>0</v>
      </c>
      <c r="AN47" s="84">
        <f t="shared" si="11"/>
        <v>0</v>
      </c>
      <c r="AO47" s="84">
        <f t="shared" si="12"/>
        <v>0</v>
      </c>
      <c r="AP47" s="84">
        <f t="shared" si="13"/>
        <v>0</v>
      </c>
      <c r="AQ47" s="84">
        <f t="shared" si="14"/>
        <v>0</v>
      </c>
      <c r="AR47" s="84">
        <f t="shared" si="15"/>
        <v>0</v>
      </c>
      <c r="AS47" s="84">
        <f t="shared" si="16"/>
        <v>0</v>
      </c>
      <c r="AT47" s="84">
        <f t="shared" si="17"/>
        <v>0</v>
      </c>
      <c r="AU47" s="84">
        <f t="shared" si="18"/>
        <v>0</v>
      </c>
      <c r="AV47" s="84">
        <f t="shared" si="19"/>
        <v>0</v>
      </c>
    </row>
    <row r="48" spans="1:48">
      <c r="A48" s="9" t="e">
        <f t="shared" si="22"/>
        <v>#N/A</v>
      </c>
      <c r="B48" s="7">
        <f t="shared" si="20"/>
        <v>0</v>
      </c>
      <c r="C48" s="83" t="e">
        <f t="shared" si="20"/>
        <v>#N/A</v>
      </c>
      <c r="D48" s="83"/>
      <c r="E48" s="7">
        <f t="shared" si="20"/>
        <v>0</v>
      </c>
      <c r="F48" s="160">
        <f t="shared" ref="F48:Q48" si="34">IFERROR(IF(F$35&lt;$D20,(IF($E20="FY20",F20*$B$3,IF($E20="FY21",F20*$B$4,IF($E20="FY22",F20*$B$5,F20*$B$2)))),0),0)</f>
        <v>0</v>
      </c>
      <c r="G48" s="160">
        <f t="shared" si="34"/>
        <v>0</v>
      </c>
      <c r="H48" s="160">
        <f t="shared" si="34"/>
        <v>0</v>
      </c>
      <c r="I48" s="160">
        <f t="shared" si="34"/>
        <v>0</v>
      </c>
      <c r="J48" s="160">
        <f t="shared" si="34"/>
        <v>0</v>
      </c>
      <c r="K48" s="160">
        <f t="shared" si="34"/>
        <v>0</v>
      </c>
      <c r="L48" s="160">
        <f t="shared" si="34"/>
        <v>0</v>
      </c>
      <c r="M48" s="160">
        <f t="shared" si="34"/>
        <v>0</v>
      </c>
      <c r="N48" s="160">
        <f t="shared" si="34"/>
        <v>0</v>
      </c>
      <c r="O48" s="160">
        <f t="shared" si="34"/>
        <v>0</v>
      </c>
      <c r="P48" s="160">
        <f t="shared" si="34"/>
        <v>0</v>
      </c>
      <c r="Q48" s="160">
        <f t="shared" si="34"/>
        <v>0</v>
      </c>
      <c r="R48" s="13">
        <f t="shared" si="24"/>
        <v>0</v>
      </c>
      <c r="S48" s="3"/>
      <c r="AJ48" t="e">
        <f>INDEX(GrantList[Study Type],MATCH(B48,GrantList[Fund],0))</f>
        <v>#N/A</v>
      </c>
      <c r="AK48" s="84">
        <f t="shared" si="8"/>
        <v>0</v>
      </c>
      <c r="AL48" s="84">
        <f t="shared" si="9"/>
        <v>0</v>
      </c>
      <c r="AM48" s="84">
        <f t="shared" si="10"/>
        <v>0</v>
      </c>
      <c r="AN48" s="84">
        <f t="shared" si="11"/>
        <v>0</v>
      </c>
      <c r="AO48" s="84">
        <f t="shared" si="12"/>
        <v>0</v>
      </c>
      <c r="AP48" s="84">
        <f t="shared" si="13"/>
        <v>0</v>
      </c>
      <c r="AQ48" s="84">
        <f t="shared" si="14"/>
        <v>0</v>
      </c>
      <c r="AR48" s="84">
        <f t="shared" si="15"/>
        <v>0</v>
      </c>
      <c r="AS48" s="84">
        <f t="shared" si="16"/>
        <v>0</v>
      </c>
      <c r="AT48" s="84">
        <f t="shared" si="17"/>
        <v>0</v>
      </c>
      <c r="AU48" s="84">
        <f t="shared" si="18"/>
        <v>0</v>
      </c>
      <c r="AV48" s="84">
        <f t="shared" si="19"/>
        <v>0</v>
      </c>
    </row>
    <row r="49" spans="1:48">
      <c r="A49" s="9" t="e">
        <f t="shared" si="22"/>
        <v>#N/A</v>
      </c>
      <c r="B49" s="7">
        <f t="shared" si="20"/>
        <v>0</v>
      </c>
      <c r="C49" s="83" t="e">
        <f t="shared" si="20"/>
        <v>#N/A</v>
      </c>
      <c r="D49" s="83"/>
      <c r="E49" s="7">
        <f t="shared" si="20"/>
        <v>0</v>
      </c>
      <c r="F49" s="160">
        <f t="shared" ref="F49:Q49" si="35">IFERROR(IF(F$35&lt;$D21,(IF($E21="FY20",F21*$B$3,IF($E21="FY21",F21*$B$4,IF($E21="FY22",F21*$B$5,F21*$B$2)))),0),0)</f>
        <v>0</v>
      </c>
      <c r="G49" s="160">
        <f t="shared" si="35"/>
        <v>0</v>
      </c>
      <c r="H49" s="160">
        <f t="shared" si="35"/>
        <v>0</v>
      </c>
      <c r="I49" s="160">
        <f t="shared" si="35"/>
        <v>0</v>
      </c>
      <c r="J49" s="160">
        <f t="shared" si="35"/>
        <v>0</v>
      </c>
      <c r="K49" s="160">
        <f t="shared" si="35"/>
        <v>0</v>
      </c>
      <c r="L49" s="160">
        <f t="shared" si="35"/>
        <v>0</v>
      </c>
      <c r="M49" s="160">
        <f t="shared" si="35"/>
        <v>0</v>
      </c>
      <c r="N49" s="160">
        <f t="shared" si="35"/>
        <v>0</v>
      </c>
      <c r="O49" s="160">
        <f t="shared" si="35"/>
        <v>0</v>
      </c>
      <c r="P49" s="160">
        <f t="shared" si="35"/>
        <v>0</v>
      </c>
      <c r="Q49" s="160">
        <f t="shared" si="35"/>
        <v>0</v>
      </c>
      <c r="R49" s="13">
        <f t="shared" si="24"/>
        <v>0</v>
      </c>
      <c r="S49" s="3"/>
      <c r="AJ49" t="e">
        <f>INDEX(GrantList[Study Type],MATCH(B49,GrantList[Fund],0))</f>
        <v>#N/A</v>
      </c>
      <c r="AK49" s="84">
        <f t="shared" si="8"/>
        <v>0</v>
      </c>
      <c r="AL49" s="84">
        <f t="shared" si="9"/>
        <v>0</v>
      </c>
      <c r="AM49" s="84">
        <f t="shared" si="10"/>
        <v>0</v>
      </c>
      <c r="AN49" s="84">
        <f t="shared" si="11"/>
        <v>0</v>
      </c>
      <c r="AO49" s="84">
        <f t="shared" si="12"/>
        <v>0</v>
      </c>
      <c r="AP49" s="84">
        <f t="shared" si="13"/>
        <v>0</v>
      </c>
      <c r="AQ49" s="84">
        <f t="shared" si="14"/>
        <v>0</v>
      </c>
      <c r="AR49" s="84">
        <f t="shared" si="15"/>
        <v>0</v>
      </c>
      <c r="AS49" s="84">
        <f t="shared" si="16"/>
        <v>0</v>
      </c>
      <c r="AT49" s="84">
        <f t="shared" si="17"/>
        <v>0</v>
      </c>
      <c r="AU49" s="84">
        <f t="shared" si="18"/>
        <v>0</v>
      </c>
      <c r="AV49" s="84">
        <f t="shared" si="19"/>
        <v>0</v>
      </c>
    </row>
    <row r="50" spans="1:48">
      <c r="A50" s="9" t="e">
        <f t="shared" si="22"/>
        <v>#N/A</v>
      </c>
      <c r="B50" s="7">
        <f t="shared" si="20"/>
        <v>0</v>
      </c>
      <c r="C50" s="83" t="e">
        <f t="shared" si="20"/>
        <v>#N/A</v>
      </c>
      <c r="D50" s="83"/>
      <c r="E50" s="7">
        <f t="shared" si="20"/>
        <v>0</v>
      </c>
      <c r="F50" s="160">
        <f t="shared" ref="F50:Q50" si="36">IFERROR(IF(F$35&lt;$D22,(IF($E22="FY20",F22*$B$3,IF($E22="FY21",F22*$B$4,IF($E22="FY22",F22*$B$5,F22*$B$2)))),0),0)</f>
        <v>0</v>
      </c>
      <c r="G50" s="160">
        <f t="shared" si="36"/>
        <v>0</v>
      </c>
      <c r="H50" s="160">
        <f t="shared" si="36"/>
        <v>0</v>
      </c>
      <c r="I50" s="160">
        <f t="shared" si="36"/>
        <v>0</v>
      </c>
      <c r="J50" s="160">
        <f t="shared" si="36"/>
        <v>0</v>
      </c>
      <c r="K50" s="160">
        <f t="shared" si="36"/>
        <v>0</v>
      </c>
      <c r="L50" s="160">
        <f t="shared" si="36"/>
        <v>0</v>
      </c>
      <c r="M50" s="160">
        <f t="shared" si="36"/>
        <v>0</v>
      </c>
      <c r="N50" s="160">
        <f t="shared" si="36"/>
        <v>0</v>
      </c>
      <c r="O50" s="160">
        <f t="shared" si="36"/>
        <v>0</v>
      </c>
      <c r="P50" s="160">
        <f t="shared" si="36"/>
        <v>0</v>
      </c>
      <c r="Q50" s="160">
        <f t="shared" si="36"/>
        <v>0</v>
      </c>
      <c r="R50" s="13">
        <f t="shared" si="24"/>
        <v>0</v>
      </c>
      <c r="S50" s="3"/>
      <c r="AJ50" t="e">
        <f>INDEX(GrantList[Study Type],MATCH(B50,GrantList[Fund],0))</f>
        <v>#N/A</v>
      </c>
      <c r="AK50" s="84">
        <f t="shared" si="8"/>
        <v>0</v>
      </c>
      <c r="AL50" s="84">
        <f t="shared" si="9"/>
        <v>0</v>
      </c>
      <c r="AM50" s="84">
        <f t="shared" si="10"/>
        <v>0</v>
      </c>
      <c r="AN50" s="84">
        <f t="shared" si="11"/>
        <v>0</v>
      </c>
      <c r="AO50" s="84">
        <f t="shared" si="12"/>
        <v>0</v>
      </c>
      <c r="AP50" s="84">
        <f t="shared" si="13"/>
        <v>0</v>
      </c>
      <c r="AQ50" s="84">
        <f t="shared" si="14"/>
        <v>0</v>
      </c>
      <c r="AR50" s="84">
        <f t="shared" si="15"/>
        <v>0</v>
      </c>
      <c r="AS50" s="84">
        <f t="shared" si="16"/>
        <v>0</v>
      </c>
      <c r="AT50" s="84">
        <f t="shared" si="17"/>
        <v>0</v>
      </c>
      <c r="AU50" s="84">
        <f t="shared" si="18"/>
        <v>0</v>
      </c>
      <c r="AV50" s="84">
        <f t="shared" si="19"/>
        <v>0</v>
      </c>
    </row>
    <row r="51" spans="1:48">
      <c r="A51" s="9" t="e">
        <f t="shared" si="22"/>
        <v>#N/A</v>
      </c>
      <c r="B51" s="7">
        <f t="shared" si="20"/>
        <v>0</v>
      </c>
      <c r="C51" s="83" t="e">
        <f t="shared" si="20"/>
        <v>#N/A</v>
      </c>
      <c r="D51" s="83"/>
      <c r="E51" s="7">
        <f t="shared" si="20"/>
        <v>0</v>
      </c>
      <c r="F51" s="160">
        <f t="shared" ref="F51:Q51" si="37">IFERROR(IF(F$35&lt;$D23,(IF($E23="FY20",F23*$B$3,IF($E23="FY21",F23*$B$4,IF($E23="FY22",F23*$B$5,F23*$B$2)))),0),0)</f>
        <v>0</v>
      </c>
      <c r="G51" s="160">
        <f t="shared" si="37"/>
        <v>0</v>
      </c>
      <c r="H51" s="160">
        <f t="shared" si="37"/>
        <v>0</v>
      </c>
      <c r="I51" s="160">
        <f t="shared" si="37"/>
        <v>0</v>
      </c>
      <c r="J51" s="160">
        <f t="shared" si="37"/>
        <v>0</v>
      </c>
      <c r="K51" s="160">
        <f t="shared" si="37"/>
        <v>0</v>
      </c>
      <c r="L51" s="160">
        <f t="shared" si="37"/>
        <v>0</v>
      </c>
      <c r="M51" s="160">
        <f t="shared" si="37"/>
        <v>0</v>
      </c>
      <c r="N51" s="160">
        <f t="shared" si="37"/>
        <v>0</v>
      </c>
      <c r="O51" s="160">
        <f t="shared" si="37"/>
        <v>0</v>
      </c>
      <c r="P51" s="160">
        <f t="shared" si="37"/>
        <v>0</v>
      </c>
      <c r="Q51" s="160">
        <f t="shared" si="37"/>
        <v>0</v>
      </c>
      <c r="R51" s="13">
        <f t="shared" si="24"/>
        <v>0</v>
      </c>
      <c r="S51" s="3"/>
      <c r="AJ51" t="e">
        <f>INDEX(GrantList[Study Type],MATCH(B51,GrantList[Fund],0))</f>
        <v>#N/A</v>
      </c>
      <c r="AK51" s="84">
        <f t="shared" si="8"/>
        <v>0</v>
      </c>
      <c r="AL51" s="84">
        <f t="shared" si="9"/>
        <v>0</v>
      </c>
      <c r="AM51" s="84">
        <f t="shared" si="10"/>
        <v>0</v>
      </c>
      <c r="AN51" s="84">
        <f t="shared" si="11"/>
        <v>0</v>
      </c>
      <c r="AO51" s="84">
        <f t="shared" si="12"/>
        <v>0</v>
      </c>
      <c r="AP51" s="84">
        <f t="shared" si="13"/>
        <v>0</v>
      </c>
      <c r="AQ51" s="84">
        <f t="shared" si="14"/>
        <v>0</v>
      </c>
      <c r="AR51" s="84">
        <f t="shared" si="15"/>
        <v>0</v>
      </c>
      <c r="AS51" s="84">
        <f t="shared" si="16"/>
        <v>0</v>
      </c>
      <c r="AT51" s="84">
        <f t="shared" si="17"/>
        <v>0</v>
      </c>
      <c r="AU51" s="84">
        <f t="shared" si="18"/>
        <v>0</v>
      </c>
      <c r="AV51" s="84">
        <f t="shared" si="19"/>
        <v>0</v>
      </c>
    </row>
    <row r="52" spans="1:48">
      <c r="A52" s="9" t="e">
        <f t="shared" si="22"/>
        <v>#N/A</v>
      </c>
      <c r="B52" s="7">
        <f t="shared" si="20"/>
        <v>0</v>
      </c>
      <c r="C52" s="83" t="e">
        <f t="shared" si="20"/>
        <v>#N/A</v>
      </c>
      <c r="D52" s="83"/>
      <c r="E52" s="7">
        <f t="shared" si="20"/>
        <v>0</v>
      </c>
      <c r="F52" s="160">
        <f t="shared" ref="F52:Q52" si="38">IFERROR(IF(F$35&lt;$D24,(IF($E24="FY20",F24*$B$3,IF($E24="FY21",F24*$B$4,IF($E24="FY22",F24*$B$5,F24*$B$2)))),0),0)</f>
        <v>0</v>
      </c>
      <c r="G52" s="160">
        <f t="shared" si="38"/>
        <v>0</v>
      </c>
      <c r="H52" s="160">
        <f t="shared" si="38"/>
        <v>0</v>
      </c>
      <c r="I52" s="160">
        <f t="shared" si="38"/>
        <v>0</v>
      </c>
      <c r="J52" s="160">
        <f t="shared" si="38"/>
        <v>0</v>
      </c>
      <c r="K52" s="160">
        <f t="shared" si="38"/>
        <v>0</v>
      </c>
      <c r="L52" s="160">
        <f t="shared" si="38"/>
        <v>0</v>
      </c>
      <c r="M52" s="160">
        <f t="shared" si="38"/>
        <v>0</v>
      </c>
      <c r="N52" s="160">
        <f t="shared" si="38"/>
        <v>0</v>
      </c>
      <c r="O52" s="160">
        <f t="shared" si="38"/>
        <v>0</v>
      </c>
      <c r="P52" s="160">
        <f t="shared" si="38"/>
        <v>0</v>
      </c>
      <c r="Q52" s="160">
        <f t="shared" si="38"/>
        <v>0</v>
      </c>
      <c r="R52" s="13">
        <f t="shared" si="24"/>
        <v>0</v>
      </c>
      <c r="S52" s="3"/>
      <c r="AJ52" t="e">
        <f>INDEX(GrantList[Study Type],MATCH(B52,GrantList[Fund],0))</f>
        <v>#N/A</v>
      </c>
      <c r="AK52" s="84">
        <f t="shared" si="8"/>
        <v>0</v>
      </c>
      <c r="AL52" s="84">
        <f t="shared" si="9"/>
        <v>0</v>
      </c>
      <c r="AM52" s="84">
        <f t="shared" si="10"/>
        <v>0</v>
      </c>
      <c r="AN52" s="84">
        <f t="shared" si="11"/>
        <v>0</v>
      </c>
      <c r="AO52" s="84">
        <f t="shared" si="12"/>
        <v>0</v>
      </c>
      <c r="AP52" s="84">
        <f t="shared" si="13"/>
        <v>0</v>
      </c>
      <c r="AQ52" s="84">
        <f t="shared" si="14"/>
        <v>0</v>
      </c>
      <c r="AR52" s="84">
        <f t="shared" si="15"/>
        <v>0</v>
      </c>
      <c r="AS52" s="84">
        <f t="shared" si="16"/>
        <v>0</v>
      </c>
      <c r="AT52" s="84">
        <f t="shared" si="17"/>
        <v>0</v>
      </c>
      <c r="AU52" s="84">
        <f t="shared" si="18"/>
        <v>0</v>
      </c>
      <c r="AV52" s="84">
        <f t="shared" si="19"/>
        <v>0</v>
      </c>
    </row>
    <row r="53" spans="1:48">
      <c r="A53" s="9" t="e">
        <f t="shared" si="22"/>
        <v>#N/A</v>
      </c>
      <c r="B53" s="7">
        <f t="shared" si="20"/>
        <v>0</v>
      </c>
      <c r="C53" s="83" t="e">
        <f t="shared" si="20"/>
        <v>#N/A</v>
      </c>
      <c r="D53" s="83"/>
      <c r="E53" s="7">
        <f t="shared" si="20"/>
        <v>0</v>
      </c>
      <c r="F53" s="160">
        <f t="shared" ref="F53:Q53" si="39">IFERROR(IF(F$35&lt;$D25,(IF($E25="FY20",F25*$B$3,IF($E25="FY21",F25*$B$4,IF($E25="FY22",F25*$B$5,F25*$B$2)))),0),0)</f>
        <v>0</v>
      </c>
      <c r="G53" s="160">
        <f t="shared" si="39"/>
        <v>0</v>
      </c>
      <c r="H53" s="160">
        <f t="shared" si="39"/>
        <v>0</v>
      </c>
      <c r="I53" s="160">
        <f t="shared" si="39"/>
        <v>0</v>
      </c>
      <c r="J53" s="160">
        <f t="shared" si="39"/>
        <v>0</v>
      </c>
      <c r="K53" s="160">
        <f t="shared" si="39"/>
        <v>0</v>
      </c>
      <c r="L53" s="160">
        <f t="shared" si="39"/>
        <v>0</v>
      </c>
      <c r="M53" s="160">
        <f t="shared" si="39"/>
        <v>0</v>
      </c>
      <c r="N53" s="160">
        <f t="shared" si="39"/>
        <v>0</v>
      </c>
      <c r="O53" s="160">
        <f t="shared" si="39"/>
        <v>0</v>
      </c>
      <c r="P53" s="160">
        <f t="shared" si="39"/>
        <v>0</v>
      </c>
      <c r="Q53" s="160">
        <f t="shared" si="39"/>
        <v>0</v>
      </c>
      <c r="R53" s="13">
        <f t="shared" si="24"/>
        <v>0</v>
      </c>
      <c r="S53" s="3"/>
      <c r="AJ53" t="e">
        <f>INDEX(GrantList[Study Type],MATCH(B53,GrantList[Fund],0))</f>
        <v>#N/A</v>
      </c>
      <c r="AK53" s="84">
        <f t="shared" si="8"/>
        <v>0</v>
      </c>
      <c r="AL53" s="84">
        <f t="shared" si="9"/>
        <v>0</v>
      </c>
      <c r="AM53" s="84">
        <f t="shared" si="10"/>
        <v>0</v>
      </c>
      <c r="AN53" s="84">
        <f t="shared" si="11"/>
        <v>0</v>
      </c>
      <c r="AO53" s="84">
        <f t="shared" si="12"/>
        <v>0</v>
      </c>
      <c r="AP53" s="84">
        <f t="shared" si="13"/>
        <v>0</v>
      </c>
      <c r="AQ53" s="84">
        <f t="shared" si="14"/>
        <v>0</v>
      </c>
      <c r="AR53" s="84">
        <f t="shared" si="15"/>
        <v>0</v>
      </c>
      <c r="AS53" s="84">
        <f t="shared" si="16"/>
        <v>0</v>
      </c>
      <c r="AT53" s="84">
        <f t="shared" si="17"/>
        <v>0</v>
      </c>
      <c r="AU53" s="84">
        <f t="shared" si="18"/>
        <v>0</v>
      </c>
      <c r="AV53" s="84">
        <f t="shared" si="19"/>
        <v>0</v>
      </c>
    </row>
    <row r="54" spans="1:48">
      <c r="A54" s="9" t="e">
        <f t="shared" si="22"/>
        <v>#N/A</v>
      </c>
      <c r="B54" s="7">
        <f t="shared" si="20"/>
        <v>0</v>
      </c>
      <c r="C54" s="83" t="e">
        <f t="shared" si="20"/>
        <v>#N/A</v>
      </c>
      <c r="D54" s="83"/>
      <c r="E54" s="7">
        <f t="shared" si="20"/>
        <v>0</v>
      </c>
      <c r="F54" s="160">
        <f t="shared" ref="F54:Q54" si="40">IFERROR(IF(F$35&lt;$D26,(IF($E26="FY20",F26*$B$3,IF($E26="FY21",F26*$B$4,IF($E26="FY22",F26*$B$5,F26*$B$2)))),0),0)</f>
        <v>0</v>
      </c>
      <c r="G54" s="160">
        <f t="shared" si="40"/>
        <v>0</v>
      </c>
      <c r="H54" s="160">
        <f t="shared" si="40"/>
        <v>0</v>
      </c>
      <c r="I54" s="160">
        <f t="shared" si="40"/>
        <v>0</v>
      </c>
      <c r="J54" s="160">
        <f t="shared" si="40"/>
        <v>0</v>
      </c>
      <c r="K54" s="160">
        <f t="shared" si="40"/>
        <v>0</v>
      </c>
      <c r="L54" s="160">
        <f t="shared" si="40"/>
        <v>0</v>
      </c>
      <c r="M54" s="160">
        <f t="shared" si="40"/>
        <v>0</v>
      </c>
      <c r="N54" s="160">
        <f t="shared" si="40"/>
        <v>0</v>
      </c>
      <c r="O54" s="160">
        <f t="shared" si="40"/>
        <v>0</v>
      </c>
      <c r="P54" s="160">
        <f t="shared" si="40"/>
        <v>0</v>
      </c>
      <c r="Q54" s="160">
        <f t="shared" si="40"/>
        <v>0</v>
      </c>
      <c r="R54" s="13">
        <f t="shared" si="24"/>
        <v>0</v>
      </c>
      <c r="S54" s="3"/>
      <c r="AJ54" t="e">
        <f>INDEX(GrantList[Study Type],MATCH(B54,GrantList[Fund],0))</f>
        <v>#N/A</v>
      </c>
      <c r="AK54" s="84">
        <f t="shared" si="8"/>
        <v>0</v>
      </c>
      <c r="AL54" s="84">
        <f t="shared" si="9"/>
        <v>0</v>
      </c>
      <c r="AM54" s="84">
        <f t="shared" si="10"/>
        <v>0</v>
      </c>
      <c r="AN54" s="84">
        <f t="shared" si="11"/>
        <v>0</v>
      </c>
      <c r="AO54" s="84">
        <f t="shared" si="12"/>
        <v>0</v>
      </c>
      <c r="AP54" s="84">
        <f t="shared" si="13"/>
        <v>0</v>
      </c>
      <c r="AQ54" s="84">
        <f t="shared" si="14"/>
        <v>0</v>
      </c>
      <c r="AR54" s="84">
        <f t="shared" si="15"/>
        <v>0</v>
      </c>
      <c r="AS54" s="84">
        <f t="shared" si="16"/>
        <v>0</v>
      </c>
      <c r="AT54" s="84">
        <f t="shared" si="17"/>
        <v>0</v>
      </c>
      <c r="AU54" s="84">
        <f t="shared" si="18"/>
        <v>0</v>
      </c>
      <c r="AV54" s="84">
        <f t="shared" si="19"/>
        <v>0</v>
      </c>
    </row>
    <row r="55" spans="1:48">
      <c r="A55" s="9" t="e">
        <f t="shared" si="22"/>
        <v>#N/A</v>
      </c>
      <c r="B55" s="7">
        <f t="shared" si="20"/>
        <v>0</v>
      </c>
      <c r="C55" s="83" t="e">
        <f t="shared" si="20"/>
        <v>#N/A</v>
      </c>
      <c r="D55" s="83"/>
      <c r="E55" s="7">
        <f t="shared" si="20"/>
        <v>0</v>
      </c>
      <c r="F55" s="160">
        <f t="shared" ref="F55:Q55" si="41">IFERROR(IF(F$35&lt;$D27,(IF($E27="FY20",F27*$B$3,IF($E27="FY21",F27*$B$4,IF($E27="FY22",F27*$B$5,F27*$B$2)))),0),0)</f>
        <v>0</v>
      </c>
      <c r="G55" s="160">
        <f t="shared" si="41"/>
        <v>0</v>
      </c>
      <c r="H55" s="160">
        <f t="shared" si="41"/>
        <v>0</v>
      </c>
      <c r="I55" s="160">
        <f t="shared" si="41"/>
        <v>0</v>
      </c>
      <c r="J55" s="160">
        <f t="shared" si="41"/>
        <v>0</v>
      </c>
      <c r="K55" s="160">
        <f t="shared" si="41"/>
        <v>0</v>
      </c>
      <c r="L55" s="160">
        <f t="shared" si="41"/>
        <v>0</v>
      </c>
      <c r="M55" s="160">
        <f t="shared" si="41"/>
        <v>0</v>
      </c>
      <c r="N55" s="160">
        <f t="shared" si="41"/>
        <v>0</v>
      </c>
      <c r="O55" s="160">
        <f t="shared" si="41"/>
        <v>0</v>
      </c>
      <c r="P55" s="160">
        <f t="shared" si="41"/>
        <v>0</v>
      </c>
      <c r="Q55" s="160">
        <f t="shared" si="41"/>
        <v>0</v>
      </c>
      <c r="R55" s="13">
        <f t="shared" si="24"/>
        <v>0</v>
      </c>
      <c r="S55" s="3"/>
      <c r="AJ55" t="e">
        <f>INDEX(GrantList[Study Type],MATCH(B55,GrantList[Fund],0))</f>
        <v>#N/A</v>
      </c>
      <c r="AK55" s="84">
        <f t="shared" si="8"/>
        <v>0</v>
      </c>
      <c r="AL55" s="84">
        <f t="shared" si="9"/>
        <v>0</v>
      </c>
      <c r="AM55" s="84">
        <f t="shared" si="10"/>
        <v>0</v>
      </c>
      <c r="AN55" s="84">
        <f t="shared" si="11"/>
        <v>0</v>
      </c>
      <c r="AO55" s="84">
        <f t="shared" si="12"/>
        <v>0</v>
      </c>
      <c r="AP55" s="84">
        <f t="shared" si="13"/>
        <v>0</v>
      </c>
      <c r="AQ55" s="84">
        <f t="shared" si="14"/>
        <v>0</v>
      </c>
      <c r="AR55" s="84">
        <f t="shared" si="15"/>
        <v>0</v>
      </c>
      <c r="AS55" s="84">
        <f t="shared" si="16"/>
        <v>0</v>
      </c>
      <c r="AT55" s="84">
        <f t="shared" si="17"/>
        <v>0</v>
      </c>
      <c r="AU55" s="84">
        <f t="shared" si="18"/>
        <v>0</v>
      </c>
      <c r="AV55" s="84">
        <f t="shared" si="19"/>
        <v>0</v>
      </c>
    </row>
    <row r="56" spans="1:48">
      <c r="A56" s="9" t="e">
        <f t="shared" si="22"/>
        <v>#N/A</v>
      </c>
      <c r="B56" s="7">
        <f t="shared" si="20"/>
        <v>0</v>
      </c>
      <c r="C56" s="83" t="e">
        <f t="shared" si="20"/>
        <v>#N/A</v>
      </c>
      <c r="D56" s="83"/>
      <c r="E56" s="7">
        <f t="shared" si="20"/>
        <v>0</v>
      </c>
      <c r="F56" s="160">
        <f t="shared" ref="F56:Q56" si="42">IFERROR(IF(F$35&lt;$D28,(IF($E28="FY20",F28*$B$3,IF($E28="FY21",F28*$B$4,IF($E28="FY22",F28*$B$5,F28*$B$2)))),0),0)</f>
        <v>0</v>
      </c>
      <c r="G56" s="160">
        <f t="shared" si="42"/>
        <v>0</v>
      </c>
      <c r="H56" s="160">
        <f t="shared" si="42"/>
        <v>0</v>
      </c>
      <c r="I56" s="160">
        <f t="shared" si="42"/>
        <v>0</v>
      </c>
      <c r="J56" s="160">
        <f t="shared" si="42"/>
        <v>0</v>
      </c>
      <c r="K56" s="160">
        <f t="shared" si="42"/>
        <v>0</v>
      </c>
      <c r="L56" s="160">
        <f t="shared" si="42"/>
        <v>0</v>
      </c>
      <c r="M56" s="160">
        <f t="shared" si="42"/>
        <v>0</v>
      </c>
      <c r="N56" s="160">
        <f t="shared" si="42"/>
        <v>0</v>
      </c>
      <c r="O56" s="160">
        <f t="shared" si="42"/>
        <v>0</v>
      </c>
      <c r="P56" s="160">
        <f t="shared" si="42"/>
        <v>0</v>
      </c>
      <c r="Q56" s="160">
        <f t="shared" si="42"/>
        <v>0</v>
      </c>
      <c r="R56" s="13">
        <f t="shared" si="24"/>
        <v>0</v>
      </c>
      <c r="S56" s="3"/>
      <c r="AJ56" t="e">
        <f>INDEX(GrantList[Study Type],MATCH(B56,GrantList[Fund],0))</f>
        <v>#N/A</v>
      </c>
      <c r="AK56" s="84">
        <f t="shared" si="8"/>
        <v>0</v>
      </c>
      <c r="AL56" s="84">
        <f t="shared" si="9"/>
        <v>0</v>
      </c>
      <c r="AM56" s="84">
        <f t="shared" si="10"/>
        <v>0</v>
      </c>
      <c r="AN56" s="84">
        <f t="shared" si="11"/>
        <v>0</v>
      </c>
      <c r="AO56" s="84">
        <f t="shared" si="12"/>
        <v>0</v>
      </c>
      <c r="AP56" s="84">
        <f t="shared" si="13"/>
        <v>0</v>
      </c>
      <c r="AQ56" s="84">
        <f t="shared" si="14"/>
        <v>0</v>
      </c>
      <c r="AR56" s="84">
        <f t="shared" si="15"/>
        <v>0</v>
      </c>
      <c r="AS56" s="84">
        <f t="shared" si="16"/>
        <v>0</v>
      </c>
      <c r="AT56" s="84">
        <f t="shared" si="17"/>
        <v>0</v>
      </c>
      <c r="AU56" s="84">
        <f t="shared" si="18"/>
        <v>0</v>
      </c>
      <c r="AV56" s="84">
        <f t="shared" si="19"/>
        <v>0</v>
      </c>
    </row>
    <row r="57" spans="1:48">
      <c r="A57" s="9" t="e">
        <f t="shared" si="22"/>
        <v>#N/A</v>
      </c>
      <c r="B57" s="7">
        <f t="shared" si="20"/>
        <v>0</v>
      </c>
      <c r="C57" s="83" t="e">
        <f t="shared" si="20"/>
        <v>#N/A</v>
      </c>
      <c r="D57" s="83"/>
      <c r="E57" s="7">
        <f t="shared" si="20"/>
        <v>0</v>
      </c>
      <c r="F57" s="160">
        <f t="shared" ref="F57:Q57" si="43">IFERROR(IF(F$35&lt;$D29,(IF($E29="FY20",F29*$B$3,IF($E29="FY21",F29*$B$4,IF($E29="FY22",F29*$B$5,F29*$B$2)))),0),0)</f>
        <v>0</v>
      </c>
      <c r="G57" s="160">
        <f t="shared" si="43"/>
        <v>0</v>
      </c>
      <c r="H57" s="160">
        <f t="shared" si="43"/>
        <v>0</v>
      </c>
      <c r="I57" s="160">
        <f t="shared" si="43"/>
        <v>0</v>
      </c>
      <c r="J57" s="160">
        <f t="shared" si="43"/>
        <v>0</v>
      </c>
      <c r="K57" s="160">
        <f t="shared" si="43"/>
        <v>0</v>
      </c>
      <c r="L57" s="160">
        <f t="shared" si="43"/>
        <v>0</v>
      </c>
      <c r="M57" s="160">
        <f t="shared" si="43"/>
        <v>0</v>
      </c>
      <c r="N57" s="160">
        <f t="shared" si="43"/>
        <v>0</v>
      </c>
      <c r="O57" s="160">
        <f t="shared" si="43"/>
        <v>0</v>
      </c>
      <c r="P57" s="160">
        <f t="shared" si="43"/>
        <v>0</v>
      </c>
      <c r="Q57" s="160">
        <f t="shared" si="43"/>
        <v>0</v>
      </c>
      <c r="R57" s="13">
        <f t="shared" si="24"/>
        <v>0</v>
      </c>
      <c r="S57" s="3"/>
      <c r="AJ57" t="e">
        <f>INDEX(GrantList[Study Type],MATCH(B57,GrantList[Fund],0))</f>
        <v>#N/A</v>
      </c>
      <c r="AK57" s="84">
        <f t="shared" si="8"/>
        <v>0</v>
      </c>
      <c r="AL57" s="84">
        <f t="shared" si="9"/>
        <v>0</v>
      </c>
      <c r="AM57" s="84">
        <f t="shared" si="10"/>
        <v>0</v>
      </c>
      <c r="AN57" s="84">
        <f t="shared" si="11"/>
        <v>0</v>
      </c>
      <c r="AO57" s="84">
        <f t="shared" si="12"/>
        <v>0</v>
      </c>
      <c r="AP57" s="84">
        <f t="shared" si="13"/>
        <v>0</v>
      </c>
      <c r="AQ57" s="84">
        <f t="shared" si="14"/>
        <v>0</v>
      </c>
      <c r="AR57" s="84">
        <f t="shared" si="15"/>
        <v>0</v>
      </c>
      <c r="AS57" s="84">
        <f t="shared" si="16"/>
        <v>0</v>
      </c>
      <c r="AT57" s="84">
        <f t="shared" si="17"/>
        <v>0</v>
      </c>
      <c r="AU57" s="84">
        <f t="shared" si="18"/>
        <v>0</v>
      </c>
      <c r="AV57" s="84">
        <f t="shared" si="19"/>
        <v>0</v>
      </c>
    </row>
    <row r="58" spans="1:48">
      <c r="A58" s="9" t="e">
        <f>A30</f>
        <v>#N/A</v>
      </c>
      <c r="B58" s="7">
        <f t="shared" si="20"/>
        <v>0</v>
      </c>
      <c r="C58" s="83" t="e">
        <f t="shared" si="20"/>
        <v>#N/A</v>
      </c>
      <c r="D58" s="83"/>
      <c r="E58" s="7">
        <f t="shared" si="20"/>
        <v>0</v>
      </c>
      <c r="F58" s="160">
        <f t="shared" ref="F58:Q58" si="44">IFERROR(IF(F$35&lt;$D30,(IF($E30="FY20",F30*$B$3,IF($E30="FY21",F30*$B$4,IF($E30="FY22",F30*$B$5,F30*$B$2)))),0),0)</f>
        <v>0</v>
      </c>
      <c r="G58" s="160">
        <f t="shared" si="44"/>
        <v>0</v>
      </c>
      <c r="H58" s="160">
        <f t="shared" si="44"/>
        <v>0</v>
      </c>
      <c r="I58" s="160">
        <f t="shared" si="44"/>
        <v>0</v>
      </c>
      <c r="J58" s="160">
        <f t="shared" si="44"/>
        <v>0</v>
      </c>
      <c r="K58" s="160">
        <f t="shared" si="44"/>
        <v>0</v>
      </c>
      <c r="L58" s="160">
        <f t="shared" si="44"/>
        <v>0</v>
      </c>
      <c r="M58" s="160">
        <f t="shared" si="44"/>
        <v>0</v>
      </c>
      <c r="N58" s="160">
        <f t="shared" si="44"/>
        <v>0</v>
      </c>
      <c r="O58" s="160">
        <f t="shared" si="44"/>
        <v>0</v>
      </c>
      <c r="P58" s="160">
        <f t="shared" si="44"/>
        <v>0</v>
      </c>
      <c r="Q58" s="160">
        <f t="shared" si="44"/>
        <v>0</v>
      </c>
      <c r="R58" s="13">
        <f t="shared" si="7"/>
        <v>0</v>
      </c>
      <c r="S58" s="3" t="s">
        <v>3</v>
      </c>
      <c r="AJ58" t="e">
        <f>INDEX(GrantList[Study Type],MATCH(B58,GrantList[Fund],0))</f>
        <v>#N/A</v>
      </c>
      <c r="AK58" s="84">
        <f t="shared" si="8"/>
        <v>0</v>
      </c>
      <c r="AL58" s="84">
        <f t="shared" si="9"/>
        <v>0</v>
      </c>
      <c r="AM58" s="84">
        <f t="shared" si="10"/>
        <v>0</v>
      </c>
      <c r="AN58" s="84">
        <f t="shared" si="11"/>
        <v>0</v>
      </c>
      <c r="AO58" s="84">
        <f t="shared" si="12"/>
        <v>0</v>
      </c>
      <c r="AP58" s="84">
        <f t="shared" si="13"/>
        <v>0</v>
      </c>
      <c r="AQ58" s="84">
        <f t="shared" si="14"/>
        <v>0</v>
      </c>
      <c r="AR58" s="84">
        <f t="shared" si="15"/>
        <v>0</v>
      </c>
      <c r="AS58" s="84">
        <f t="shared" si="16"/>
        <v>0</v>
      </c>
      <c r="AT58" s="84">
        <f t="shared" si="17"/>
        <v>0</v>
      </c>
      <c r="AU58" s="84">
        <f t="shared" si="18"/>
        <v>0</v>
      </c>
      <c r="AV58" s="84">
        <f t="shared" si="19"/>
        <v>0</v>
      </c>
    </row>
    <row r="59" spans="1:48">
      <c r="A59" s="9" t="e">
        <f>A31</f>
        <v>#N/A</v>
      </c>
      <c r="B59" s="7">
        <f t="shared" si="20"/>
        <v>0</v>
      </c>
      <c r="C59" s="83" t="e">
        <f t="shared" si="20"/>
        <v>#N/A</v>
      </c>
      <c r="D59" s="83"/>
      <c r="E59" s="7">
        <f t="shared" si="20"/>
        <v>0</v>
      </c>
      <c r="F59" s="160">
        <f t="shared" ref="F59:Q59" si="45">IFERROR(IF(F$35&lt;$D31,(IF($E31="FY20",F31*$B$3,IF($E31="FY21",F31*$B$4,IF($E31="FY22",F31*$B$5,F31*$B$2)))),0),0)</f>
        <v>0</v>
      </c>
      <c r="G59" s="160">
        <f t="shared" si="45"/>
        <v>0</v>
      </c>
      <c r="H59" s="160">
        <f t="shared" si="45"/>
        <v>0</v>
      </c>
      <c r="I59" s="160">
        <f t="shared" si="45"/>
        <v>0</v>
      </c>
      <c r="J59" s="160">
        <f t="shared" si="45"/>
        <v>0</v>
      </c>
      <c r="K59" s="160">
        <f t="shared" si="45"/>
        <v>0</v>
      </c>
      <c r="L59" s="160">
        <f t="shared" si="45"/>
        <v>0</v>
      </c>
      <c r="M59" s="160">
        <f t="shared" si="45"/>
        <v>0</v>
      </c>
      <c r="N59" s="160">
        <f t="shared" si="45"/>
        <v>0</v>
      </c>
      <c r="O59" s="160">
        <f t="shared" si="45"/>
        <v>0</v>
      </c>
      <c r="P59" s="160">
        <f t="shared" si="45"/>
        <v>0</v>
      </c>
      <c r="Q59" s="160">
        <f t="shared" si="45"/>
        <v>0</v>
      </c>
      <c r="R59" s="13">
        <f t="shared" si="7"/>
        <v>0</v>
      </c>
      <c r="S59" s="3">
        <f>S31</f>
        <v>0</v>
      </c>
      <c r="AJ59" t="e">
        <f>INDEX(GrantList[Study Type],MATCH(B59,GrantList[Fund],0))</f>
        <v>#N/A</v>
      </c>
      <c r="AK59" s="84">
        <f t="shared" si="8"/>
        <v>0</v>
      </c>
      <c r="AL59" s="84">
        <f t="shared" si="9"/>
        <v>0</v>
      </c>
      <c r="AM59" s="84">
        <f t="shared" si="10"/>
        <v>0</v>
      </c>
      <c r="AN59" s="84">
        <f t="shared" si="11"/>
        <v>0</v>
      </c>
      <c r="AO59" s="84">
        <f t="shared" si="12"/>
        <v>0</v>
      </c>
      <c r="AP59" s="84">
        <f t="shared" si="13"/>
        <v>0</v>
      </c>
      <c r="AQ59" s="84">
        <f t="shared" si="14"/>
        <v>0</v>
      </c>
      <c r="AR59" s="84">
        <f t="shared" si="15"/>
        <v>0</v>
      </c>
      <c r="AS59" s="84">
        <f t="shared" si="16"/>
        <v>0</v>
      </c>
      <c r="AT59" s="84">
        <f t="shared" si="17"/>
        <v>0</v>
      </c>
      <c r="AU59" s="84">
        <f t="shared" si="18"/>
        <v>0</v>
      </c>
      <c r="AV59" s="84">
        <f t="shared" si="19"/>
        <v>0</v>
      </c>
    </row>
    <row r="60" spans="1:48" ht="15.75" thickBot="1">
      <c r="A60" s="4"/>
      <c r="B60" s="8"/>
      <c r="C60" s="8"/>
      <c r="D60" s="8"/>
      <c r="E60" s="8"/>
      <c r="F60" s="14">
        <f t="shared" ref="F60:R60" si="46">SUM(F36:F59)</f>
        <v>0</v>
      </c>
      <c r="G60" s="14">
        <f t="shared" si="46"/>
        <v>0</v>
      </c>
      <c r="H60" s="14">
        <f t="shared" si="46"/>
        <v>0</v>
      </c>
      <c r="I60" s="14">
        <f t="shared" si="46"/>
        <v>0</v>
      </c>
      <c r="J60" s="14">
        <f t="shared" si="46"/>
        <v>0</v>
      </c>
      <c r="K60" s="14">
        <f t="shared" si="46"/>
        <v>0</v>
      </c>
      <c r="L60" s="14">
        <f t="shared" si="46"/>
        <v>0</v>
      </c>
      <c r="M60" s="14">
        <f t="shared" si="46"/>
        <v>0</v>
      </c>
      <c r="N60" s="14">
        <f t="shared" si="46"/>
        <v>0</v>
      </c>
      <c r="O60" s="14">
        <f t="shared" si="46"/>
        <v>0</v>
      </c>
      <c r="P60" s="14">
        <f t="shared" si="46"/>
        <v>0</v>
      </c>
      <c r="Q60" s="14">
        <f t="shared" si="46"/>
        <v>0</v>
      </c>
      <c r="R60" s="14">
        <f t="shared" si="46"/>
        <v>0</v>
      </c>
      <c r="S60" s="5"/>
    </row>
    <row r="62" spans="1:48">
      <c r="A62" s="17" t="s">
        <v>7</v>
      </c>
    </row>
    <row r="63" spans="1:48">
      <c r="A63" t="e">
        <f>INDEX(GrantList[Account],MATCH(B8,GrantList[Fund],0))</f>
        <v>#N/A</v>
      </c>
    </row>
    <row r="64" spans="1:48">
      <c r="A64" t="e">
        <f>INDEX(GrantList[Account],MATCH(B9,GrantList[Fund],0))</f>
        <v>#N/A</v>
      </c>
    </row>
    <row r="65" spans="1:1">
      <c r="A65" t="e">
        <f>INDEX(GrantList[Account],MATCH(B10,GrantList[Fund],0))</f>
        <v>#N/A</v>
      </c>
    </row>
    <row r="66" spans="1:1">
      <c r="A66" t="e">
        <f>INDEX(GrantList[Account],MATCH(B11,GrantList[Fund],0))</f>
        <v>#N/A</v>
      </c>
    </row>
    <row r="67" spans="1:1">
      <c r="A67" t="e">
        <f>INDEX(GrantList[Account],MATCH(B12,GrantList[Fund],0))</f>
        <v>#N/A</v>
      </c>
    </row>
    <row r="68" spans="1:1">
      <c r="A68" t="e">
        <f>INDEX(GrantList[Account],MATCH(B13,GrantList[Fund],0))</f>
        <v>#N/A</v>
      </c>
    </row>
    <row r="69" spans="1:1">
      <c r="A69" t="e">
        <f>INDEX(GrantList[Account],MATCH(B14,GrantList[Fund],0))</f>
        <v>#N/A</v>
      </c>
    </row>
    <row r="70" spans="1:1">
      <c r="A70" t="e">
        <f>INDEX(GrantList[Account],MATCH(B15,GrantList[Fund],0))</f>
        <v>#N/A</v>
      </c>
    </row>
    <row r="71" spans="1:1">
      <c r="A71" t="e">
        <f>INDEX(GrantList[Account],MATCH(B16,GrantList[Fund],0))</f>
        <v>#N/A</v>
      </c>
    </row>
    <row r="72" spans="1:1">
      <c r="A72" t="e">
        <f>INDEX(GrantList[Account],MATCH(B17,GrantList[Fund],0))</f>
        <v>#N/A</v>
      </c>
    </row>
    <row r="73" spans="1:1">
      <c r="A73" t="e">
        <f>INDEX(GrantList[Account],MATCH(B18,GrantList[Fund],0))</f>
        <v>#N/A</v>
      </c>
    </row>
    <row r="74" spans="1:1">
      <c r="A74" t="e">
        <f>INDEX(GrantList[Account],MATCH(B19,GrantList[Fund],0))</f>
        <v>#N/A</v>
      </c>
    </row>
    <row r="75" spans="1:1">
      <c r="A75" t="e">
        <f>INDEX(GrantList[Account],MATCH(B20,GrantList[Fund],0))</f>
        <v>#N/A</v>
      </c>
    </row>
    <row r="76" spans="1:1">
      <c r="A76" t="e">
        <f>INDEX(GrantList[Account],MATCH(B21,GrantList[Fund],0))</f>
        <v>#N/A</v>
      </c>
    </row>
    <row r="77" spans="1:1">
      <c r="A77" t="e">
        <f>INDEX(GrantList[Account],MATCH(B22,GrantList[Fund],0))</f>
        <v>#N/A</v>
      </c>
    </row>
    <row r="78" spans="1:1">
      <c r="A78" t="e">
        <f>INDEX(GrantList[Account],MATCH(B23,GrantList[Fund],0))</f>
        <v>#N/A</v>
      </c>
    </row>
    <row r="79" spans="1:1">
      <c r="A79" t="e">
        <f>INDEX(GrantList[Account],MATCH(B24,GrantList[Fund],0))</f>
        <v>#N/A</v>
      </c>
    </row>
    <row r="80" spans="1:1">
      <c r="A80" t="e">
        <f>INDEX(GrantList[Account],MATCH(B25,GrantList[Fund],0))</f>
        <v>#N/A</v>
      </c>
    </row>
    <row r="81" spans="1:1">
      <c r="A81" t="e">
        <f>INDEX(GrantList[Account],MATCH(B26,GrantList[Fund],0))</f>
        <v>#N/A</v>
      </c>
    </row>
    <row r="82" spans="1:1">
      <c r="A82" t="e">
        <f>INDEX(GrantList[Account],MATCH(B27,GrantList[Fund],0))</f>
        <v>#N/A</v>
      </c>
    </row>
    <row r="83" spans="1:1">
      <c r="A83" t="e">
        <f>INDEX(GrantList[Account],MATCH(B28,GrantList[Fund],0))</f>
        <v>#N/A</v>
      </c>
    </row>
    <row r="84" spans="1:1">
      <c r="A84" t="e">
        <f>INDEX(GrantList[Account],MATCH(B29,GrantList[Fund],0))</f>
        <v>#N/A</v>
      </c>
    </row>
    <row r="85" spans="1:1">
      <c r="A85" t="e">
        <f>INDEX(GrantList[Account],MATCH(B30,GrantList[Fund],0))</f>
        <v>#N/A</v>
      </c>
    </row>
    <row r="86" spans="1:1">
      <c r="A86" t="e">
        <f>INDEX(GrantList[Account],MATCH(B31,GrantList[Fund],0))</f>
        <v>#N/A</v>
      </c>
    </row>
  </sheetData>
  <dataValidations count="2">
    <dataValidation type="list" allowBlank="1" showInputMessage="1" showErrorMessage="1" sqref="E8:E31" xr:uid="{4C6C0DD3-3176-4757-976B-1B5B21A77E65}">
      <formula1>"FY20,FY21,FY22"</formula1>
    </dataValidation>
    <dataValidation type="list" allowBlank="1" showInputMessage="1" showErrorMessage="1" sqref="B8:B31" xr:uid="{8EB405C6-5E03-4C48-BC8E-A95892A5F0FB}">
      <formula1>Funds</formula1>
    </dataValidation>
  </dataValidations>
  <pageMargins left="0.2" right="0.2" top="0.25" bottom="0.25" header="0.3" footer="0.3"/>
  <pageSetup scale="90" fitToHeight="0" orientation="landscape" r:id="rId1"/>
  <ignoredErrors>
    <ignoredError sqref="R8:R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4CEC-2271-4A28-AC53-6ED5128C0225}">
  <dimension ref="A1:AW450"/>
  <sheetViews>
    <sheetView zoomScaleNormal="100" workbookViewId="0">
      <pane xSplit="3" topLeftCell="D1" activePane="topRight" state="frozen"/>
      <selection pane="topRight" activeCell="D1" sqref="D1:D1048576"/>
    </sheetView>
  </sheetViews>
  <sheetFormatPr defaultColWidth="8.85546875" defaultRowHeight="12" outlineLevelCol="1"/>
  <cols>
    <col min="1" max="1" width="16.42578125" style="24" customWidth="1"/>
    <col min="2" max="2" width="35.85546875" style="24" bestFit="1" customWidth="1"/>
    <col min="3" max="3" width="26.7109375" style="24" customWidth="1"/>
    <col min="4" max="4" width="13.85546875" style="24" customWidth="1"/>
    <col min="5" max="5" width="9" style="24" customWidth="1"/>
    <col min="6" max="6" width="11.140625" style="24" bestFit="1" customWidth="1"/>
    <col min="7" max="7" width="9.85546875" style="24" bestFit="1" customWidth="1"/>
    <col min="8" max="8" width="2.7109375" style="24" customWidth="1"/>
    <col min="9" max="12" width="9.28515625" style="24" customWidth="1"/>
    <col min="13" max="13" width="10.28515625" style="24" bestFit="1" customWidth="1"/>
    <col min="14" max="20" width="9.28515625" style="24" customWidth="1"/>
    <col min="21" max="21" width="10" style="24" bestFit="1" customWidth="1"/>
    <col min="22" max="22" width="8.85546875" style="24"/>
    <col min="23" max="34" width="9" style="24" bestFit="1" customWidth="1"/>
    <col min="35" max="35" width="10.28515625" style="24" bestFit="1" customWidth="1"/>
    <col min="36" max="36" width="8.85546875" style="24"/>
    <col min="37" max="48" width="0" style="24" hidden="1" customWidth="1" outlineLevel="1"/>
    <col min="49" max="49" width="8.85546875" style="24" collapsed="1"/>
    <col min="50" max="16384" width="8.85546875" style="24"/>
  </cols>
  <sheetData>
    <row r="1" spans="1:48" ht="23.25" customHeight="1" thickBot="1">
      <c r="A1" s="52" t="s">
        <v>92</v>
      </c>
      <c r="B1" s="52"/>
      <c r="C1" s="51" t="s">
        <v>28</v>
      </c>
      <c r="AL1" s="24" t="s">
        <v>17</v>
      </c>
      <c r="AM1" s="24" t="s">
        <v>27</v>
      </c>
      <c r="AN1" s="24" t="s">
        <v>26</v>
      </c>
      <c r="AO1" s="24" t="s">
        <v>25</v>
      </c>
    </row>
    <row r="2" spans="1:48" ht="12.75">
      <c r="A2" s="47" t="s">
        <v>90</v>
      </c>
      <c r="B2" s="113"/>
      <c r="D2" s="46"/>
      <c r="E2" s="45">
        <f>D2/12</f>
        <v>0</v>
      </c>
      <c r="F2" s="24" t="s">
        <v>24</v>
      </c>
      <c r="AL2" s="73">
        <v>0.30499999999999999</v>
      </c>
      <c r="AM2" s="73">
        <v>0.09</v>
      </c>
      <c r="AO2" s="73">
        <v>0.32600000000000001</v>
      </c>
    </row>
    <row r="3" spans="1:48" ht="12.75">
      <c r="A3" s="47" t="s">
        <v>91</v>
      </c>
      <c r="B3" s="44"/>
      <c r="J3" s="43"/>
      <c r="K3" s="43"/>
      <c r="L3" s="43"/>
      <c r="M3" s="43"/>
      <c r="N3" s="43"/>
      <c r="AK3" s="24" t="s">
        <v>23</v>
      </c>
    </row>
    <row r="4" spans="1:48">
      <c r="A4" s="42" t="s">
        <v>15</v>
      </c>
      <c r="B4" s="42" t="s">
        <v>14</v>
      </c>
      <c r="C4" s="42" t="s">
        <v>13</v>
      </c>
      <c r="D4" s="42" t="s">
        <v>21</v>
      </c>
      <c r="E4" s="42" t="s">
        <v>22</v>
      </c>
      <c r="F4" s="42" t="s">
        <v>20</v>
      </c>
      <c r="G4" s="42" t="s">
        <v>19</v>
      </c>
      <c r="I4" s="40">
        <v>44743</v>
      </c>
      <c r="J4" s="40">
        <v>44774</v>
      </c>
      <c r="K4" s="40">
        <v>44805</v>
      </c>
      <c r="L4" s="40">
        <v>44835</v>
      </c>
      <c r="M4" s="40">
        <v>44866</v>
      </c>
      <c r="N4" s="40">
        <v>44896</v>
      </c>
      <c r="O4" s="40">
        <v>44927</v>
      </c>
      <c r="P4" s="40">
        <v>44958</v>
      </c>
      <c r="Q4" s="40">
        <v>44986</v>
      </c>
      <c r="R4" s="40">
        <v>45017</v>
      </c>
      <c r="S4" s="40">
        <v>45047</v>
      </c>
      <c r="T4" s="40">
        <v>45078</v>
      </c>
      <c r="U4" s="41" t="s">
        <v>57</v>
      </c>
      <c r="W4" s="40">
        <f>I4</f>
        <v>44743</v>
      </c>
      <c r="X4" s="40">
        <f t="shared" ref="X4:AH4" si="0">J4</f>
        <v>44774</v>
      </c>
      <c r="Y4" s="40">
        <f t="shared" si="0"/>
        <v>44805</v>
      </c>
      <c r="Z4" s="40">
        <f t="shared" si="0"/>
        <v>44835</v>
      </c>
      <c r="AA4" s="40">
        <f t="shared" si="0"/>
        <v>44866</v>
      </c>
      <c r="AB4" s="40">
        <f t="shared" si="0"/>
        <v>44896</v>
      </c>
      <c r="AC4" s="40">
        <f t="shared" si="0"/>
        <v>44927</v>
      </c>
      <c r="AD4" s="40">
        <f t="shared" si="0"/>
        <v>44958</v>
      </c>
      <c r="AE4" s="40">
        <f t="shared" si="0"/>
        <v>44986</v>
      </c>
      <c r="AF4" s="40">
        <f t="shared" si="0"/>
        <v>45017</v>
      </c>
      <c r="AG4" s="40">
        <f t="shared" si="0"/>
        <v>45047</v>
      </c>
      <c r="AH4" s="40">
        <f t="shared" si="0"/>
        <v>45078</v>
      </c>
      <c r="AI4" s="41" t="s">
        <v>18</v>
      </c>
      <c r="AK4" s="40">
        <f>W4</f>
        <v>44743</v>
      </c>
      <c r="AL4" s="40">
        <f t="shared" ref="AL4:AV4" si="1">X4</f>
        <v>44774</v>
      </c>
      <c r="AM4" s="40">
        <f t="shared" si="1"/>
        <v>44805</v>
      </c>
      <c r="AN4" s="40">
        <f t="shared" si="1"/>
        <v>44835</v>
      </c>
      <c r="AO4" s="40">
        <f t="shared" si="1"/>
        <v>44866</v>
      </c>
      <c r="AP4" s="40">
        <f t="shared" si="1"/>
        <v>44896</v>
      </c>
      <c r="AQ4" s="40">
        <f t="shared" si="1"/>
        <v>44927</v>
      </c>
      <c r="AR4" s="40">
        <f t="shared" si="1"/>
        <v>44958</v>
      </c>
      <c r="AS4" s="40">
        <f t="shared" si="1"/>
        <v>44986</v>
      </c>
      <c r="AT4" s="40">
        <f t="shared" si="1"/>
        <v>45017</v>
      </c>
      <c r="AU4" s="40">
        <f t="shared" si="1"/>
        <v>45047</v>
      </c>
      <c r="AV4" s="40">
        <f t="shared" si="1"/>
        <v>45078</v>
      </c>
    </row>
    <row r="5" spans="1:48" ht="14.25">
      <c r="A5" s="42"/>
      <c r="B5" s="39">
        <f>IFERROR((INDEX(GrantList[Account],MATCH(A5,GrantList[Fund],0))),0)</f>
        <v>0</v>
      </c>
      <c r="C5" s="39">
        <f>IFERROR((INDEX(GrantList[Fund Desc],MATCH(A5,GrantList[Fund],0))),0)</f>
        <v>0</v>
      </c>
      <c r="D5" s="37">
        <f>+AI5</f>
        <v>0</v>
      </c>
      <c r="E5" s="38">
        <f>IFERROR((INDEX(GrantList[Study Type],MATCH(A5,GrantList[Fund],0))),0)</f>
        <v>0</v>
      </c>
      <c r="F5" s="36"/>
      <c r="G5" s="35">
        <f>IFERROR((INDEX(GrantList[Budget End Date],MATCH(A5,GrantList[Fund],0))),0)</f>
        <v>0</v>
      </c>
      <c r="H5" s="3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>
        <f>SUM(I5:T5)/12</f>
        <v>0</v>
      </c>
      <c r="V5" s="33"/>
      <c r="W5" s="78">
        <f>IF(W$4&lt;$G5,I5*$E$2,0)</f>
        <v>0</v>
      </c>
      <c r="X5" s="78">
        <f t="shared" ref="X5:AH12" si="2">IF(X$4&lt;$G5,J5*$E$2,0)</f>
        <v>0</v>
      </c>
      <c r="Y5" s="78">
        <f t="shared" si="2"/>
        <v>0</v>
      </c>
      <c r="Z5" s="78">
        <f t="shared" si="2"/>
        <v>0</v>
      </c>
      <c r="AA5" s="78">
        <f t="shared" si="2"/>
        <v>0</v>
      </c>
      <c r="AB5" s="78">
        <f t="shared" si="2"/>
        <v>0</v>
      </c>
      <c r="AC5" s="78">
        <f t="shared" si="2"/>
        <v>0</v>
      </c>
      <c r="AD5" s="78">
        <f t="shared" si="2"/>
        <v>0</v>
      </c>
      <c r="AE5" s="78">
        <f t="shared" si="2"/>
        <v>0</v>
      </c>
      <c r="AF5" s="78">
        <f t="shared" si="2"/>
        <v>0</v>
      </c>
      <c r="AG5" s="78">
        <f t="shared" si="2"/>
        <v>0</v>
      </c>
      <c r="AH5" s="78">
        <f t="shared" si="2"/>
        <v>0</v>
      </c>
      <c r="AI5" s="79">
        <f>SUM(W5:AH5)</f>
        <v>0</v>
      </c>
      <c r="AK5" s="78">
        <f>IF(AND(AK$4&lt;=$G5,$F5="Full Time",$E5="Non-Federal"),W5*$AO$2,IF(AND(AK$4&lt;=$G5,$F5="Full Time",$E5="Federal"),W5*$AL$2,(IF(AND(AK$4&lt;=$G5,$F5="Part Time"),$W5*$AM$2,0))))</f>
        <v>0</v>
      </c>
      <c r="AL5" s="78">
        <f t="shared" ref="AL5:AV12" si="3">IF(AND(AL$4&lt;=$G5,$F5="Full Time",$E5="Non-Federal"),X5*$AO$2,IF(AND(AL$4&lt;=$G5,$F5="Full Time",$E5="Federal"),X5*$AL$2,(IF(AND(AL$4&lt;=$G5,$F5="Part Time"),$W5*$AM$2,0))))</f>
        <v>0</v>
      </c>
      <c r="AM5" s="78">
        <f t="shared" si="3"/>
        <v>0</v>
      </c>
      <c r="AN5" s="78">
        <f t="shared" si="3"/>
        <v>0</v>
      </c>
      <c r="AO5" s="78">
        <f t="shared" si="3"/>
        <v>0</v>
      </c>
      <c r="AP5" s="78">
        <f t="shared" si="3"/>
        <v>0</v>
      </c>
      <c r="AQ5" s="78">
        <f t="shared" si="3"/>
        <v>0</v>
      </c>
      <c r="AR5" s="78">
        <f t="shared" si="3"/>
        <v>0</v>
      </c>
      <c r="AS5" s="78">
        <f t="shared" si="3"/>
        <v>0</v>
      </c>
      <c r="AT5" s="78">
        <f t="shared" si="3"/>
        <v>0</v>
      </c>
      <c r="AU5" s="78">
        <f t="shared" si="3"/>
        <v>0</v>
      </c>
      <c r="AV5" s="78">
        <f t="shared" si="3"/>
        <v>0</v>
      </c>
    </row>
    <row r="6" spans="1:48" ht="14.25">
      <c r="A6" s="74"/>
      <c r="B6" s="39">
        <f>IFERROR((INDEX(GrantList[Account],MATCH(A6,GrantList[Fund],0))),0)</f>
        <v>0</v>
      </c>
      <c r="C6" s="39">
        <f>IFERROR((INDEX(GrantList[Fund Desc],MATCH(A6,GrantList[Fund],0))),0)</f>
        <v>0</v>
      </c>
      <c r="D6" s="37">
        <f t="shared" ref="D6:D12" si="4">+AI6</f>
        <v>0</v>
      </c>
      <c r="E6" s="38">
        <f>IFERROR((INDEX(GrantList[Study Type],MATCH(A6,GrantList[Fund],0))),0)</f>
        <v>0</v>
      </c>
      <c r="F6" s="36">
        <f>F5</f>
        <v>0</v>
      </c>
      <c r="G6" s="35">
        <f>IFERROR((INDEX(GrantList[Budget End Date],MATCH(A6,GrantList[Fund],0))),0)</f>
        <v>0</v>
      </c>
      <c r="H6" s="3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6">
        <f t="shared" ref="U6:U13" si="5">SUM(I6:T6)/12</f>
        <v>0</v>
      </c>
      <c r="V6" s="33"/>
      <c r="W6" s="78">
        <f>IF(W$4&lt;$G6,I6*$E$2,0)</f>
        <v>0</v>
      </c>
      <c r="X6" s="78">
        <f t="shared" si="2"/>
        <v>0</v>
      </c>
      <c r="Y6" s="78">
        <f t="shared" si="2"/>
        <v>0</v>
      </c>
      <c r="Z6" s="78">
        <f t="shared" si="2"/>
        <v>0</v>
      </c>
      <c r="AA6" s="78">
        <f t="shared" si="2"/>
        <v>0</v>
      </c>
      <c r="AB6" s="78">
        <f t="shared" si="2"/>
        <v>0</v>
      </c>
      <c r="AC6" s="78">
        <f t="shared" si="2"/>
        <v>0</v>
      </c>
      <c r="AD6" s="78">
        <f t="shared" si="2"/>
        <v>0</v>
      </c>
      <c r="AE6" s="78">
        <f t="shared" si="2"/>
        <v>0</v>
      </c>
      <c r="AF6" s="78">
        <f t="shared" si="2"/>
        <v>0</v>
      </c>
      <c r="AG6" s="78">
        <f t="shared" si="2"/>
        <v>0</v>
      </c>
      <c r="AH6" s="78">
        <f t="shared" si="2"/>
        <v>0</v>
      </c>
      <c r="AI6" s="79">
        <f t="shared" ref="AI6:AI12" si="6">SUM(W6:AH6)</f>
        <v>0</v>
      </c>
      <c r="AK6" s="78">
        <f t="shared" ref="AK6:AK12" si="7">IF(AND(AK$4&lt;=$G6,$F6="Full Time",$E6="Non-Federal"),W6*$AO$2,IF(AND(AK$4&lt;=$G6,$F6="Full Time",$E6="Federal"),W6*$AL$2,(IF(AND(AK$4&lt;=$G6,$F6="Part Time"),$W6*$AM$2,0))))</f>
        <v>0</v>
      </c>
      <c r="AL6" s="78">
        <f t="shared" si="3"/>
        <v>0</v>
      </c>
      <c r="AM6" s="78">
        <f t="shared" si="3"/>
        <v>0</v>
      </c>
      <c r="AN6" s="78">
        <f t="shared" si="3"/>
        <v>0</v>
      </c>
      <c r="AO6" s="78">
        <f t="shared" si="3"/>
        <v>0</v>
      </c>
      <c r="AP6" s="78">
        <f t="shared" si="3"/>
        <v>0</v>
      </c>
      <c r="AQ6" s="78">
        <f t="shared" si="3"/>
        <v>0</v>
      </c>
      <c r="AR6" s="78">
        <f t="shared" si="3"/>
        <v>0</v>
      </c>
      <c r="AS6" s="78">
        <f t="shared" si="3"/>
        <v>0</v>
      </c>
      <c r="AT6" s="78">
        <f t="shared" si="3"/>
        <v>0</v>
      </c>
      <c r="AU6" s="78">
        <f t="shared" si="3"/>
        <v>0</v>
      </c>
      <c r="AV6" s="78">
        <f t="shared" si="3"/>
        <v>0</v>
      </c>
    </row>
    <row r="7" spans="1:48" ht="14.25">
      <c r="A7" s="74"/>
      <c r="B7" s="39">
        <f>IFERROR((INDEX(GrantList[Account],MATCH(A7,GrantList[Fund],0))),0)</f>
        <v>0</v>
      </c>
      <c r="C7" s="39">
        <f>IFERROR((INDEX(GrantList[Fund Desc],MATCH(A7,GrantList[Fund],0))),0)</f>
        <v>0</v>
      </c>
      <c r="D7" s="37">
        <f t="shared" si="4"/>
        <v>0</v>
      </c>
      <c r="E7" s="38">
        <f>IFERROR((INDEX(GrantList[Study Type],MATCH(A7,GrantList[Fund],0))),0)</f>
        <v>0</v>
      </c>
      <c r="F7" s="36">
        <f t="shared" ref="F7:F12" si="8">F6</f>
        <v>0</v>
      </c>
      <c r="G7" s="35">
        <f>IFERROR((INDEX(GrantList[Budget End Date],MATCH(A7,GrantList[Fund],0))),0)</f>
        <v>0</v>
      </c>
      <c r="H7" s="34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6">
        <f t="shared" si="5"/>
        <v>0</v>
      </c>
      <c r="V7" s="33"/>
      <c r="W7" s="78">
        <f t="shared" ref="W7:W12" si="9">IF(W$4&lt;$G7,I7*$E$2,0)</f>
        <v>0</v>
      </c>
      <c r="X7" s="78">
        <f t="shared" si="2"/>
        <v>0</v>
      </c>
      <c r="Y7" s="78">
        <f t="shared" si="2"/>
        <v>0</v>
      </c>
      <c r="Z7" s="78">
        <f t="shared" si="2"/>
        <v>0</v>
      </c>
      <c r="AA7" s="78">
        <f t="shared" si="2"/>
        <v>0</v>
      </c>
      <c r="AB7" s="78">
        <f t="shared" si="2"/>
        <v>0</v>
      </c>
      <c r="AC7" s="78">
        <f t="shared" si="2"/>
        <v>0</v>
      </c>
      <c r="AD7" s="78">
        <f t="shared" si="2"/>
        <v>0</v>
      </c>
      <c r="AE7" s="78">
        <f t="shared" si="2"/>
        <v>0</v>
      </c>
      <c r="AF7" s="78">
        <f t="shared" si="2"/>
        <v>0</v>
      </c>
      <c r="AG7" s="78">
        <f t="shared" si="2"/>
        <v>0</v>
      </c>
      <c r="AH7" s="78">
        <f t="shared" si="2"/>
        <v>0</v>
      </c>
      <c r="AI7" s="79">
        <f t="shared" si="6"/>
        <v>0</v>
      </c>
      <c r="AK7" s="78">
        <f t="shared" si="7"/>
        <v>0</v>
      </c>
      <c r="AL7" s="78">
        <f t="shared" si="3"/>
        <v>0</v>
      </c>
      <c r="AM7" s="78">
        <f t="shared" si="3"/>
        <v>0</v>
      </c>
      <c r="AN7" s="78">
        <f t="shared" si="3"/>
        <v>0</v>
      </c>
      <c r="AO7" s="78">
        <f t="shared" si="3"/>
        <v>0</v>
      </c>
      <c r="AP7" s="78">
        <f t="shared" si="3"/>
        <v>0</v>
      </c>
      <c r="AQ7" s="78">
        <f t="shared" si="3"/>
        <v>0</v>
      </c>
      <c r="AR7" s="78">
        <f t="shared" si="3"/>
        <v>0</v>
      </c>
      <c r="AS7" s="78">
        <f t="shared" si="3"/>
        <v>0</v>
      </c>
      <c r="AT7" s="78">
        <f t="shared" si="3"/>
        <v>0</v>
      </c>
      <c r="AU7" s="78">
        <f t="shared" si="3"/>
        <v>0</v>
      </c>
      <c r="AV7" s="78">
        <f t="shared" si="3"/>
        <v>0</v>
      </c>
    </row>
    <row r="8" spans="1:48" ht="14.25">
      <c r="A8" s="74"/>
      <c r="B8" s="39">
        <f>IFERROR((INDEX(GrantList[Account],MATCH(A8,GrantList[Fund],0))),0)</f>
        <v>0</v>
      </c>
      <c r="C8" s="39">
        <f>IFERROR((INDEX(GrantList[Fund Desc],MATCH(A8,GrantList[Fund],0))),0)</f>
        <v>0</v>
      </c>
      <c r="D8" s="37">
        <f t="shared" si="4"/>
        <v>0</v>
      </c>
      <c r="E8" s="38">
        <f>IFERROR((INDEX(GrantList[Study Type],MATCH(A8,GrantList[Fund],0))),0)</f>
        <v>0</v>
      </c>
      <c r="F8" s="36">
        <f t="shared" si="8"/>
        <v>0</v>
      </c>
      <c r="G8" s="35">
        <f>IFERROR((INDEX(GrantList[Budget End Date],MATCH(A8,GrantList[Fund],0))),0)</f>
        <v>0</v>
      </c>
      <c r="H8" s="34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>
        <f t="shared" si="5"/>
        <v>0</v>
      </c>
      <c r="V8" s="33"/>
      <c r="W8" s="78">
        <f t="shared" si="9"/>
        <v>0</v>
      </c>
      <c r="X8" s="78">
        <f t="shared" si="2"/>
        <v>0</v>
      </c>
      <c r="Y8" s="78">
        <f t="shared" si="2"/>
        <v>0</v>
      </c>
      <c r="Z8" s="78">
        <f t="shared" si="2"/>
        <v>0</v>
      </c>
      <c r="AA8" s="78">
        <f t="shared" si="2"/>
        <v>0</v>
      </c>
      <c r="AB8" s="78">
        <f t="shared" si="2"/>
        <v>0</v>
      </c>
      <c r="AC8" s="78">
        <f t="shared" si="2"/>
        <v>0</v>
      </c>
      <c r="AD8" s="78">
        <f t="shared" si="2"/>
        <v>0</v>
      </c>
      <c r="AE8" s="78">
        <f t="shared" si="2"/>
        <v>0</v>
      </c>
      <c r="AF8" s="78">
        <f t="shared" si="2"/>
        <v>0</v>
      </c>
      <c r="AG8" s="78">
        <f t="shared" si="2"/>
        <v>0</v>
      </c>
      <c r="AH8" s="78">
        <f t="shared" si="2"/>
        <v>0</v>
      </c>
      <c r="AI8" s="79">
        <f t="shared" si="6"/>
        <v>0</v>
      </c>
      <c r="AK8" s="78">
        <f t="shared" si="7"/>
        <v>0</v>
      </c>
      <c r="AL8" s="78">
        <f t="shared" si="3"/>
        <v>0</v>
      </c>
      <c r="AM8" s="78">
        <f t="shared" si="3"/>
        <v>0</v>
      </c>
      <c r="AN8" s="78">
        <f t="shared" si="3"/>
        <v>0</v>
      </c>
      <c r="AO8" s="78">
        <f t="shared" si="3"/>
        <v>0</v>
      </c>
      <c r="AP8" s="78">
        <f t="shared" si="3"/>
        <v>0</v>
      </c>
      <c r="AQ8" s="78">
        <f t="shared" si="3"/>
        <v>0</v>
      </c>
      <c r="AR8" s="78">
        <f t="shared" si="3"/>
        <v>0</v>
      </c>
      <c r="AS8" s="78">
        <f t="shared" si="3"/>
        <v>0</v>
      </c>
      <c r="AT8" s="78">
        <f t="shared" si="3"/>
        <v>0</v>
      </c>
      <c r="AU8" s="78">
        <f t="shared" si="3"/>
        <v>0</v>
      </c>
      <c r="AV8" s="78">
        <f t="shared" si="3"/>
        <v>0</v>
      </c>
    </row>
    <row r="9" spans="1:48" ht="14.25">
      <c r="A9" s="74"/>
      <c r="B9" s="39">
        <f>IFERROR((INDEX(GrantList[Account],MATCH(A9,GrantList[Fund],0))),0)</f>
        <v>0</v>
      </c>
      <c r="C9" s="39">
        <f>IFERROR((INDEX(GrantList[Fund Desc],MATCH(A9,GrantList[Fund],0))),0)</f>
        <v>0</v>
      </c>
      <c r="D9" s="37">
        <f t="shared" si="4"/>
        <v>0</v>
      </c>
      <c r="E9" s="38">
        <f>IFERROR((INDEX(GrantList[Study Type],MATCH(A9,GrantList[Fund],0))),0)</f>
        <v>0</v>
      </c>
      <c r="F9" s="36">
        <f t="shared" si="8"/>
        <v>0</v>
      </c>
      <c r="G9" s="35">
        <f>IFERROR((INDEX(GrantList[Budget End Date],MATCH(A9,GrantList[Fund],0))),0)</f>
        <v>0</v>
      </c>
      <c r="H9" s="34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6">
        <f t="shared" si="5"/>
        <v>0</v>
      </c>
      <c r="V9" s="33"/>
      <c r="W9" s="78">
        <f t="shared" si="9"/>
        <v>0</v>
      </c>
      <c r="X9" s="78">
        <f t="shared" si="2"/>
        <v>0</v>
      </c>
      <c r="Y9" s="78">
        <f t="shared" si="2"/>
        <v>0</v>
      </c>
      <c r="Z9" s="78">
        <f t="shared" si="2"/>
        <v>0</v>
      </c>
      <c r="AA9" s="78">
        <f t="shared" si="2"/>
        <v>0</v>
      </c>
      <c r="AB9" s="78">
        <f t="shared" si="2"/>
        <v>0</v>
      </c>
      <c r="AC9" s="78">
        <f t="shared" si="2"/>
        <v>0</v>
      </c>
      <c r="AD9" s="78">
        <f t="shared" si="2"/>
        <v>0</v>
      </c>
      <c r="AE9" s="78">
        <f t="shared" si="2"/>
        <v>0</v>
      </c>
      <c r="AF9" s="78">
        <f t="shared" si="2"/>
        <v>0</v>
      </c>
      <c r="AG9" s="78">
        <f t="shared" si="2"/>
        <v>0</v>
      </c>
      <c r="AH9" s="78">
        <f t="shared" si="2"/>
        <v>0</v>
      </c>
      <c r="AI9" s="79">
        <f t="shared" si="6"/>
        <v>0</v>
      </c>
      <c r="AK9" s="78">
        <f t="shared" si="7"/>
        <v>0</v>
      </c>
      <c r="AL9" s="78">
        <f t="shared" si="3"/>
        <v>0</v>
      </c>
      <c r="AM9" s="78">
        <f t="shared" si="3"/>
        <v>0</v>
      </c>
      <c r="AN9" s="78">
        <f t="shared" si="3"/>
        <v>0</v>
      </c>
      <c r="AO9" s="78">
        <f t="shared" si="3"/>
        <v>0</v>
      </c>
      <c r="AP9" s="78">
        <f t="shared" si="3"/>
        <v>0</v>
      </c>
      <c r="AQ9" s="78">
        <f t="shared" si="3"/>
        <v>0</v>
      </c>
      <c r="AR9" s="78">
        <f t="shared" si="3"/>
        <v>0</v>
      </c>
      <c r="AS9" s="78">
        <f t="shared" si="3"/>
        <v>0</v>
      </c>
      <c r="AT9" s="78">
        <f t="shared" si="3"/>
        <v>0</v>
      </c>
      <c r="AU9" s="78">
        <f t="shared" si="3"/>
        <v>0</v>
      </c>
      <c r="AV9" s="78">
        <f t="shared" si="3"/>
        <v>0</v>
      </c>
    </row>
    <row r="10" spans="1:48" ht="14.25">
      <c r="A10" s="74"/>
      <c r="B10" s="39">
        <f>IFERROR((INDEX(GrantList[Account],MATCH(A10,GrantList[Fund],0))),0)</f>
        <v>0</v>
      </c>
      <c r="C10" s="39">
        <f>IFERROR((INDEX(GrantList[Fund Desc],MATCH(A10,GrantList[Fund],0))),0)</f>
        <v>0</v>
      </c>
      <c r="D10" s="37">
        <f t="shared" si="4"/>
        <v>0</v>
      </c>
      <c r="E10" s="38">
        <f>IFERROR((INDEX(GrantList[Study Type],MATCH(A10,GrantList[Fund],0))),0)</f>
        <v>0</v>
      </c>
      <c r="F10" s="36">
        <f t="shared" si="8"/>
        <v>0</v>
      </c>
      <c r="G10" s="35">
        <f>IFERROR((INDEX(GrantList[Budget End Date],MATCH(A10,GrantList[Fund],0))),0)</f>
        <v>0</v>
      </c>
      <c r="H10" s="34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6">
        <f t="shared" si="5"/>
        <v>0</v>
      </c>
      <c r="V10" s="33"/>
      <c r="W10" s="78">
        <f t="shared" si="9"/>
        <v>0</v>
      </c>
      <c r="X10" s="78">
        <f t="shared" si="2"/>
        <v>0</v>
      </c>
      <c r="Y10" s="78">
        <f t="shared" si="2"/>
        <v>0</v>
      </c>
      <c r="Z10" s="78">
        <f t="shared" si="2"/>
        <v>0</v>
      </c>
      <c r="AA10" s="78">
        <f t="shared" si="2"/>
        <v>0</v>
      </c>
      <c r="AB10" s="78">
        <f t="shared" si="2"/>
        <v>0</v>
      </c>
      <c r="AC10" s="78">
        <f t="shared" si="2"/>
        <v>0</v>
      </c>
      <c r="AD10" s="78">
        <f t="shared" si="2"/>
        <v>0</v>
      </c>
      <c r="AE10" s="78">
        <f t="shared" si="2"/>
        <v>0</v>
      </c>
      <c r="AF10" s="78">
        <f t="shared" si="2"/>
        <v>0</v>
      </c>
      <c r="AG10" s="78">
        <f t="shared" si="2"/>
        <v>0</v>
      </c>
      <c r="AH10" s="78">
        <f t="shared" si="2"/>
        <v>0</v>
      </c>
      <c r="AI10" s="79">
        <f t="shared" si="6"/>
        <v>0</v>
      </c>
      <c r="AK10" s="78">
        <f t="shared" si="7"/>
        <v>0</v>
      </c>
      <c r="AL10" s="78">
        <f t="shared" si="3"/>
        <v>0</v>
      </c>
      <c r="AM10" s="78">
        <f t="shared" si="3"/>
        <v>0</v>
      </c>
      <c r="AN10" s="78">
        <f t="shared" si="3"/>
        <v>0</v>
      </c>
      <c r="AO10" s="78">
        <f t="shared" si="3"/>
        <v>0</v>
      </c>
      <c r="AP10" s="78">
        <f t="shared" si="3"/>
        <v>0</v>
      </c>
      <c r="AQ10" s="78">
        <f t="shared" si="3"/>
        <v>0</v>
      </c>
      <c r="AR10" s="78">
        <f t="shared" si="3"/>
        <v>0</v>
      </c>
      <c r="AS10" s="78">
        <f t="shared" si="3"/>
        <v>0</v>
      </c>
      <c r="AT10" s="78">
        <f t="shared" si="3"/>
        <v>0</v>
      </c>
      <c r="AU10" s="78">
        <f t="shared" si="3"/>
        <v>0</v>
      </c>
      <c r="AV10" s="78">
        <f t="shared" si="3"/>
        <v>0</v>
      </c>
    </row>
    <row r="11" spans="1:48" ht="14.25">
      <c r="A11" s="74"/>
      <c r="B11" s="39">
        <f>IFERROR((INDEX(GrantList[Account],MATCH(A11,GrantList[Fund],0))),0)</f>
        <v>0</v>
      </c>
      <c r="C11" s="39">
        <f>IFERROR((INDEX(GrantList[Fund Desc],MATCH(A11,GrantList[Fund],0))),0)</f>
        <v>0</v>
      </c>
      <c r="D11" s="37">
        <f t="shared" si="4"/>
        <v>0</v>
      </c>
      <c r="E11" s="38">
        <f>IFERROR((INDEX(GrantList[Study Type],MATCH(A11,GrantList[Fund],0))),0)</f>
        <v>0</v>
      </c>
      <c r="F11" s="36">
        <f t="shared" si="8"/>
        <v>0</v>
      </c>
      <c r="G11" s="35">
        <f>IFERROR((INDEX(GrantList[Budget End Date],MATCH(A11,GrantList[Fund],0))),0)</f>
        <v>0</v>
      </c>
      <c r="H11" s="34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6">
        <f t="shared" si="5"/>
        <v>0</v>
      </c>
      <c r="V11" s="33"/>
      <c r="W11" s="78">
        <f t="shared" si="9"/>
        <v>0</v>
      </c>
      <c r="X11" s="78">
        <f t="shared" si="2"/>
        <v>0</v>
      </c>
      <c r="Y11" s="78">
        <f t="shared" si="2"/>
        <v>0</v>
      </c>
      <c r="Z11" s="78">
        <f t="shared" si="2"/>
        <v>0</v>
      </c>
      <c r="AA11" s="78">
        <f t="shared" si="2"/>
        <v>0</v>
      </c>
      <c r="AB11" s="78">
        <f t="shared" si="2"/>
        <v>0</v>
      </c>
      <c r="AC11" s="78">
        <f t="shared" si="2"/>
        <v>0</v>
      </c>
      <c r="AD11" s="78">
        <f t="shared" si="2"/>
        <v>0</v>
      </c>
      <c r="AE11" s="78">
        <f t="shared" si="2"/>
        <v>0</v>
      </c>
      <c r="AF11" s="78">
        <f t="shared" si="2"/>
        <v>0</v>
      </c>
      <c r="AG11" s="78">
        <f t="shared" si="2"/>
        <v>0</v>
      </c>
      <c r="AH11" s="78">
        <f t="shared" si="2"/>
        <v>0</v>
      </c>
      <c r="AI11" s="79">
        <f t="shared" si="6"/>
        <v>0</v>
      </c>
      <c r="AK11" s="78">
        <f t="shared" si="7"/>
        <v>0</v>
      </c>
      <c r="AL11" s="78">
        <f t="shared" si="3"/>
        <v>0</v>
      </c>
      <c r="AM11" s="78">
        <f t="shared" si="3"/>
        <v>0</v>
      </c>
      <c r="AN11" s="78">
        <f t="shared" si="3"/>
        <v>0</v>
      </c>
      <c r="AO11" s="78">
        <f t="shared" si="3"/>
        <v>0</v>
      </c>
      <c r="AP11" s="78">
        <f t="shared" si="3"/>
        <v>0</v>
      </c>
      <c r="AQ11" s="78">
        <f t="shared" si="3"/>
        <v>0</v>
      </c>
      <c r="AR11" s="78">
        <f t="shared" si="3"/>
        <v>0</v>
      </c>
      <c r="AS11" s="78">
        <f t="shared" si="3"/>
        <v>0</v>
      </c>
      <c r="AT11" s="78">
        <f t="shared" si="3"/>
        <v>0</v>
      </c>
      <c r="AU11" s="78">
        <f t="shared" si="3"/>
        <v>0</v>
      </c>
      <c r="AV11" s="78">
        <f t="shared" si="3"/>
        <v>0</v>
      </c>
    </row>
    <row r="12" spans="1:48" ht="14.25">
      <c r="A12" s="74"/>
      <c r="B12" s="39">
        <f>IFERROR((INDEX(GrantList[Account],MATCH(A12,GrantList[Fund],0))),0)</f>
        <v>0</v>
      </c>
      <c r="C12" s="39">
        <f>IFERROR((INDEX(GrantList[Fund Desc],MATCH(A12,GrantList[Fund],0))),0)</f>
        <v>0</v>
      </c>
      <c r="D12" s="37">
        <f t="shared" si="4"/>
        <v>0</v>
      </c>
      <c r="E12" s="38">
        <f>IFERROR((INDEX(GrantList[Study Type],MATCH(A12,GrantList[Fund],0))),0)</f>
        <v>0</v>
      </c>
      <c r="F12" s="36">
        <f t="shared" si="8"/>
        <v>0</v>
      </c>
      <c r="G12" s="35">
        <f>IFERROR((INDEX(GrantList[Budget End Date],MATCH(A12,GrantList[Fund],0))),0)</f>
        <v>0</v>
      </c>
      <c r="H12" s="34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6">
        <f t="shared" si="5"/>
        <v>0</v>
      </c>
      <c r="V12" s="33"/>
      <c r="W12" s="78">
        <f t="shared" si="9"/>
        <v>0</v>
      </c>
      <c r="X12" s="78">
        <f t="shared" si="2"/>
        <v>0</v>
      </c>
      <c r="Y12" s="78">
        <f t="shared" si="2"/>
        <v>0</v>
      </c>
      <c r="Z12" s="78">
        <f t="shared" si="2"/>
        <v>0</v>
      </c>
      <c r="AA12" s="78">
        <f t="shared" si="2"/>
        <v>0</v>
      </c>
      <c r="AB12" s="78">
        <f t="shared" si="2"/>
        <v>0</v>
      </c>
      <c r="AC12" s="78">
        <f t="shared" si="2"/>
        <v>0</v>
      </c>
      <c r="AD12" s="78">
        <f t="shared" si="2"/>
        <v>0</v>
      </c>
      <c r="AE12" s="78">
        <f t="shared" si="2"/>
        <v>0</v>
      </c>
      <c r="AF12" s="78">
        <f t="shared" si="2"/>
        <v>0</v>
      </c>
      <c r="AG12" s="78">
        <f t="shared" si="2"/>
        <v>0</v>
      </c>
      <c r="AH12" s="78">
        <f t="shared" si="2"/>
        <v>0</v>
      </c>
      <c r="AI12" s="79">
        <f t="shared" si="6"/>
        <v>0</v>
      </c>
      <c r="AK12" s="78">
        <f t="shared" si="7"/>
        <v>0</v>
      </c>
      <c r="AL12" s="78">
        <f t="shared" si="3"/>
        <v>0</v>
      </c>
      <c r="AM12" s="78">
        <f t="shared" si="3"/>
        <v>0</v>
      </c>
      <c r="AN12" s="78">
        <f t="shared" si="3"/>
        <v>0</v>
      </c>
      <c r="AO12" s="78">
        <f t="shared" si="3"/>
        <v>0</v>
      </c>
      <c r="AP12" s="78">
        <f t="shared" si="3"/>
        <v>0</v>
      </c>
      <c r="AQ12" s="78">
        <f t="shared" si="3"/>
        <v>0</v>
      </c>
      <c r="AR12" s="78">
        <f t="shared" si="3"/>
        <v>0</v>
      </c>
      <c r="AS12" s="78">
        <f t="shared" si="3"/>
        <v>0</v>
      </c>
      <c r="AT12" s="78">
        <f t="shared" si="3"/>
        <v>0</v>
      </c>
      <c r="AU12" s="78">
        <f t="shared" si="3"/>
        <v>0</v>
      </c>
      <c r="AV12" s="78">
        <f t="shared" si="3"/>
        <v>0</v>
      </c>
    </row>
    <row r="13" spans="1:48" ht="13.5" customHeight="1">
      <c r="A13" s="74"/>
      <c r="C13" s="32" t="s">
        <v>16</v>
      </c>
      <c r="D13" s="31">
        <f>SUM(D5:D12)</f>
        <v>0</v>
      </c>
      <c r="E13" s="30"/>
      <c r="F13" s="29"/>
      <c r="I13" s="76">
        <f t="shared" ref="I13:T13" si="10">SUM(I5:I12)</f>
        <v>0</v>
      </c>
      <c r="J13" s="76">
        <f t="shared" si="10"/>
        <v>0</v>
      </c>
      <c r="K13" s="76">
        <f t="shared" si="10"/>
        <v>0</v>
      </c>
      <c r="L13" s="76">
        <f t="shared" si="10"/>
        <v>0</v>
      </c>
      <c r="M13" s="76">
        <f t="shared" si="10"/>
        <v>0</v>
      </c>
      <c r="N13" s="76">
        <f t="shared" si="10"/>
        <v>0</v>
      </c>
      <c r="O13" s="76">
        <f t="shared" si="10"/>
        <v>0</v>
      </c>
      <c r="P13" s="76">
        <f t="shared" si="10"/>
        <v>0</v>
      </c>
      <c r="Q13" s="76">
        <f t="shared" si="10"/>
        <v>0</v>
      </c>
      <c r="R13" s="76">
        <f t="shared" si="10"/>
        <v>0</v>
      </c>
      <c r="S13" s="76">
        <f t="shared" si="10"/>
        <v>0</v>
      </c>
      <c r="T13" s="76">
        <f t="shared" si="10"/>
        <v>0</v>
      </c>
      <c r="U13" s="76">
        <f t="shared" si="5"/>
        <v>0</v>
      </c>
      <c r="V13" s="26"/>
      <c r="W13" s="78">
        <f>SUM(W5:W12)</f>
        <v>0</v>
      </c>
      <c r="X13" s="78">
        <f t="shared" ref="X13:AH13" si="11">SUM(X5:X12)</f>
        <v>0</v>
      </c>
      <c r="Y13" s="78">
        <f t="shared" si="11"/>
        <v>0</v>
      </c>
      <c r="Z13" s="78">
        <f t="shared" si="11"/>
        <v>0</v>
      </c>
      <c r="AA13" s="78">
        <f t="shared" si="11"/>
        <v>0</v>
      </c>
      <c r="AB13" s="78">
        <f t="shared" si="11"/>
        <v>0</v>
      </c>
      <c r="AC13" s="78">
        <f t="shared" si="11"/>
        <v>0</v>
      </c>
      <c r="AD13" s="78">
        <f t="shared" si="11"/>
        <v>0</v>
      </c>
      <c r="AE13" s="78">
        <f t="shared" si="11"/>
        <v>0</v>
      </c>
      <c r="AF13" s="78">
        <f t="shared" si="11"/>
        <v>0</v>
      </c>
      <c r="AG13" s="78">
        <f t="shared" si="11"/>
        <v>0</v>
      </c>
      <c r="AH13" s="78">
        <f t="shared" si="11"/>
        <v>0</v>
      </c>
      <c r="AI13" s="78">
        <f t="shared" ref="AI13" si="12">SUM(AI5:AI12)</f>
        <v>0</v>
      </c>
      <c r="AK13" s="78">
        <f>SUM(AK5:AK12)</f>
        <v>0</v>
      </c>
      <c r="AL13" s="78">
        <f t="shared" ref="AL13:AV13" si="13">SUM(AL5:AL12)</f>
        <v>0</v>
      </c>
      <c r="AM13" s="78">
        <f t="shared" si="13"/>
        <v>0</v>
      </c>
      <c r="AN13" s="78">
        <f t="shared" si="13"/>
        <v>0</v>
      </c>
      <c r="AO13" s="78">
        <f t="shared" si="13"/>
        <v>0</v>
      </c>
      <c r="AP13" s="78">
        <f t="shared" si="13"/>
        <v>0</v>
      </c>
      <c r="AQ13" s="78">
        <f t="shared" si="13"/>
        <v>0</v>
      </c>
      <c r="AR13" s="78">
        <f t="shared" si="13"/>
        <v>0</v>
      </c>
      <c r="AS13" s="78">
        <f t="shared" si="13"/>
        <v>0</v>
      </c>
      <c r="AT13" s="78">
        <f t="shared" si="13"/>
        <v>0</v>
      </c>
      <c r="AU13" s="78">
        <f t="shared" si="13"/>
        <v>0</v>
      </c>
      <c r="AV13" s="78">
        <f t="shared" si="13"/>
        <v>0</v>
      </c>
    </row>
    <row r="14" spans="1:48">
      <c r="D14" s="25">
        <f>+D13-D2</f>
        <v>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7"/>
      <c r="V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7" spans="1:48" ht="12.75">
      <c r="A17" s="47" t="s">
        <v>90</v>
      </c>
      <c r="B17" s="113"/>
      <c r="D17" s="46" t="s">
        <v>30</v>
      </c>
      <c r="E17" s="45" t="e">
        <f>D17/12</f>
        <v>#VALUE!</v>
      </c>
      <c r="F17" s="24" t="s">
        <v>24</v>
      </c>
      <c r="AL17" s="73">
        <v>0.30499999999999999</v>
      </c>
      <c r="AM17" s="73">
        <v>0.09</v>
      </c>
      <c r="AO17" s="73">
        <v>0.32600000000000001</v>
      </c>
    </row>
    <row r="18" spans="1:48" ht="12.75">
      <c r="A18" s="47" t="s">
        <v>91</v>
      </c>
      <c r="B18" s="44"/>
      <c r="J18" s="43"/>
      <c r="K18" s="43"/>
      <c r="L18" s="43"/>
      <c r="M18" s="43"/>
      <c r="N18" s="43"/>
      <c r="AK18" s="24" t="s">
        <v>23</v>
      </c>
    </row>
    <row r="19" spans="1:48">
      <c r="A19" s="42" t="s">
        <v>15</v>
      </c>
      <c r="B19" s="42" t="s">
        <v>14</v>
      </c>
      <c r="C19" s="42" t="s">
        <v>13</v>
      </c>
      <c r="D19" s="42" t="s">
        <v>21</v>
      </c>
      <c r="E19" s="42" t="s">
        <v>22</v>
      </c>
      <c r="F19" s="42" t="s">
        <v>20</v>
      </c>
      <c r="G19" s="42" t="s">
        <v>19</v>
      </c>
      <c r="I19" s="40">
        <f>I4</f>
        <v>44743</v>
      </c>
      <c r="J19" s="40">
        <f t="shared" ref="J19:T19" si="14">J4</f>
        <v>44774</v>
      </c>
      <c r="K19" s="40">
        <f t="shared" si="14"/>
        <v>44805</v>
      </c>
      <c r="L19" s="40">
        <f t="shared" si="14"/>
        <v>44835</v>
      </c>
      <c r="M19" s="40">
        <f t="shared" si="14"/>
        <v>44866</v>
      </c>
      <c r="N19" s="40">
        <f t="shared" si="14"/>
        <v>44896</v>
      </c>
      <c r="O19" s="40">
        <f t="shared" si="14"/>
        <v>44927</v>
      </c>
      <c r="P19" s="40">
        <f t="shared" si="14"/>
        <v>44958</v>
      </c>
      <c r="Q19" s="40">
        <f t="shared" si="14"/>
        <v>44986</v>
      </c>
      <c r="R19" s="40">
        <f t="shared" si="14"/>
        <v>45017</v>
      </c>
      <c r="S19" s="40">
        <f t="shared" si="14"/>
        <v>45047</v>
      </c>
      <c r="T19" s="40">
        <f t="shared" si="14"/>
        <v>45078</v>
      </c>
      <c r="U19" s="41" t="s">
        <v>57</v>
      </c>
      <c r="W19" s="40">
        <f>I19</f>
        <v>44743</v>
      </c>
      <c r="X19" s="40">
        <f t="shared" ref="X19:AH19" si="15">J19</f>
        <v>44774</v>
      </c>
      <c r="Y19" s="40">
        <f t="shared" si="15"/>
        <v>44805</v>
      </c>
      <c r="Z19" s="40">
        <f t="shared" si="15"/>
        <v>44835</v>
      </c>
      <c r="AA19" s="40">
        <f t="shared" si="15"/>
        <v>44866</v>
      </c>
      <c r="AB19" s="40">
        <f t="shared" si="15"/>
        <v>44896</v>
      </c>
      <c r="AC19" s="40">
        <f t="shared" si="15"/>
        <v>44927</v>
      </c>
      <c r="AD19" s="40">
        <f t="shared" si="15"/>
        <v>44958</v>
      </c>
      <c r="AE19" s="40">
        <f t="shared" si="15"/>
        <v>44986</v>
      </c>
      <c r="AF19" s="40">
        <f t="shared" si="15"/>
        <v>45017</v>
      </c>
      <c r="AG19" s="40">
        <f t="shared" si="15"/>
        <v>45047</v>
      </c>
      <c r="AH19" s="40">
        <f t="shared" si="15"/>
        <v>45078</v>
      </c>
      <c r="AI19" s="41" t="s">
        <v>18</v>
      </c>
      <c r="AK19" s="40">
        <f>W19</f>
        <v>44743</v>
      </c>
      <c r="AL19" s="40">
        <f t="shared" ref="AL19:AV19" si="16">X19</f>
        <v>44774</v>
      </c>
      <c r="AM19" s="40">
        <f t="shared" si="16"/>
        <v>44805</v>
      </c>
      <c r="AN19" s="40">
        <f t="shared" si="16"/>
        <v>44835</v>
      </c>
      <c r="AO19" s="40">
        <f t="shared" si="16"/>
        <v>44866</v>
      </c>
      <c r="AP19" s="40">
        <f t="shared" si="16"/>
        <v>44896</v>
      </c>
      <c r="AQ19" s="40">
        <f t="shared" si="16"/>
        <v>44927</v>
      </c>
      <c r="AR19" s="40">
        <f t="shared" si="16"/>
        <v>44958</v>
      </c>
      <c r="AS19" s="40">
        <f t="shared" si="16"/>
        <v>44986</v>
      </c>
      <c r="AT19" s="40">
        <f t="shared" si="16"/>
        <v>45017</v>
      </c>
      <c r="AU19" s="40">
        <f t="shared" si="16"/>
        <v>45047</v>
      </c>
      <c r="AV19" s="40">
        <f t="shared" si="16"/>
        <v>45078</v>
      </c>
    </row>
    <row r="20" spans="1:48" ht="14.25">
      <c r="A20" s="74"/>
      <c r="B20" s="39">
        <f>IFERROR((INDEX(GrantList[Account],MATCH(A20,GrantList[Fund],0))),0)</f>
        <v>0</v>
      </c>
      <c r="C20" s="39">
        <f>IFERROR((INDEX(GrantList[Fund Desc],MATCH(A20,GrantList[Fund],0))),0)</f>
        <v>0</v>
      </c>
      <c r="D20" s="37">
        <f>+AI20</f>
        <v>0</v>
      </c>
      <c r="E20" s="38">
        <f>IFERROR((INDEX(GrantList[Study Type],MATCH(A20,GrantList[Fund],0))),0)</f>
        <v>0</v>
      </c>
      <c r="F20" s="36"/>
      <c r="G20" s="35">
        <f>IFERROR((INDEX(GrantList[Budget End Date],MATCH(A20,GrantList[Fund],0))),0)</f>
        <v>0</v>
      </c>
      <c r="H20" s="3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>
        <f>SUM(I20:T20)/12</f>
        <v>0</v>
      </c>
      <c r="V20" s="33"/>
      <c r="W20" s="78">
        <f>IF(W$4&lt;$G20,I20*$E$17,0)</f>
        <v>0</v>
      </c>
      <c r="X20" s="78">
        <f t="shared" ref="X20:AH27" si="17">IF(X$4&lt;$G20,J20*$E$17,0)</f>
        <v>0</v>
      </c>
      <c r="Y20" s="78">
        <f t="shared" si="17"/>
        <v>0</v>
      </c>
      <c r="Z20" s="78">
        <f t="shared" si="17"/>
        <v>0</v>
      </c>
      <c r="AA20" s="78">
        <f t="shared" si="17"/>
        <v>0</v>
      </c>
      <c r="AB20" s="78">
        <f t="shared" si="17"/>
        <v>0</v>
      </c>
      <c r="AC20" s="78">
        <f t="shared" si="17"/>
        <v>0</v>
      </c>
      <c r="AD20" s="78">
        <f t="shared" si="17"/>
        <v>0</v>
      </c>
      <c r="AE20" s="78">
        <f t="shared" si="17"/>
        <v>0</v>
      </c>
      <c r="AF20" s="78">
        <f t="shared" si="17"/>
        <v>0</v>
      </c>
      <c r="AG20" s="78">
        <f t="shared" si="17"/>
        <v>0</v>
      </c>
      <c r="AH20" s="78">
        <f t="shared" si="17"/>
        <v>0</v>
      </c>
      <c r="AI20" s="79">
        <f>SUM(W20:AH20)</f>
        <v>0</v>
      </c>
      <c r="AK20" s="78">
        <f>IF(AND(AK$4&lt;=$G20,$F20="Full Time",$E20="Non-Federal"),W20*$AO$2,IF(AND(AK$4&lt;=$G20,$F20="Full Time",$E20="Federal"),W20*$AL$2,(IF(AND(AK$4&lt;=$G20,$F20="Part Time"),$W20*$AM$2,0))))</f>
        <v>0</v>
      </c>
      <c r="AL20" s="78">
        <f t="shared" ref="AL20:AV27" si="18">IF(AND(AL$4&lt;=$G20,$F20="Full Time",$E20="Non-Federal"),X20*$AO$2,IF(AND(AL$4&lt;=$G20,$F20="Full Time",$E20="Federal"),X20*$AL$2,(IF(AND(AL$4&lt;=$G20,$F20="Part Time"),$W20*$AM$2,0))))</f>
        <v>0</v>
      </c>
      <c r="AM20" s="78">
        <f t="shared" si="18"/>
        <v>0</v>
      </c>
      <c r="AN20" s="78">
        <f t="shared" si="18"/>
        <v>0</v>
      </c>
      <c r="AO20" s="78">
        <f t="shared" si="18"/>
        <v>0</v>
      </c>
      <c r="AP20" s="78">
        <f t="shared" si="18"/>
        <v>0</v>
      </c>
      <c r="AQ20" s="78">
        <f t="shared" si="18"/>
        <v>0</v>
      </c>
      <c r="AR20" s="78">
        <f t="shared" si="18"/>
        <v>0</v>
      </c>
      <c r="AS20" s="78">
        <f t="shared" si="18"/>
        <v>0</v>
      </c>
      <c r="AT20" s="78">
        <f t="shared" si="18"/>
        <v>0</v>
      </c>
      <c r="AU20" s="78">
        <f t="shared" si="18"/>
        <v>0</v>
      </c>
      <c r="AV20" s="78">
        <f t="shared" si="18"/>
        <v>0</v>
      </c>
    </row>
    <row r="21" spans="1:48" ht="14.25">
      <c r="A21" s="74"/>
      <c r="B21" s="39">
        <f>IFERROR((INDEX(GrantList[Account],MATCH(A21,GrantList[Fund],0))),0)</f>
        <v>0</v>
      </c>
      <c r="C21" s="39">
        <f>IFERROR((INDEX(GrantList[Fund Desc],MATCH(A21,GrantList[Fund],0))),0)</f>
        <v>0</v>
      </c>
      <c r="D21" s="37">
        <f t="shared" ref="D21:D27" si="19">+AI21</f>
        <v>0</v>
      </c>
      <c r="E21" s="38">
        <f>IFERROR((INDEX(GrantList[Study Type],MATCH(A21,GrantList[Fund],0))),0)</f>
        <v>0</v>
      </c>
      <c r="F21" s="36">
        <f>F20</f>
        <v>0</v>
      </c>
      <c r="G21" s="35">
        <f>IFERROR((INDEX(GrantList[Budget End Date],MATCH(A21,GrantList[Fund],0))),0)</f>
        <v>0</v>
      </c>
      <c r="H21" s="3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6">
        <f t="shared" ref="U21:U28" si="20">SUM(I21:T21)/12</f>
        <v>0</v>
      </c>
      <c r="V21" s="33"/>
      <c r="W21" s="78">
        <f t="shared" ref="W21:W27" si="21">IF(W$4&lt;$G21,I21*$E$17,0)</f>
        <v>0</v>
      </c>
      <c r="X21" s="78">
        <f t="shared" si="17"/>
        <v>0</v>
      </c>
      <c r="Y21" s="78">
        <f t="shared" si="17"/>
        <v>0</v>
      </c>
      <c r="Z21" s="78">
        <f t="shared" si="17"/>
        <v>0</v>
      </c>
      <c r="AA21" s="78">
        <f t="shared" si="17"/>
        <v>0</v>
      </c>
      <c r="AB21" s="78">
        <f t="shared" si="17"/>
        <v>0</v>
      </c>
      <c r="AC21" s="78">
        <f t="shared" si="17"/>
        <v>0</v>
      </c>
      <c r="AD21" s="78">
        <f t="shared" si="17"/>
        <v>0</v>
      </c>
      <c r="AE21" s="78">
        <f t="shared" si="17"/>
        <v>0</v>
      </c>
      <c r="AF21" s="78">
        <f t="shared" si="17"/>
        <v>0</v>
      </c>
      <c r="AG21" s="78">
        <f t="shared" si="17"/>
        <v>0</v>
      </c>
      <c r="AH21" s="78">
        <f t="shared" si="17"/>
        <v>0</v>
      </c>
      <c r="AI21" s="79">
        <f t="shared" ref="AI21:AI27" si="22">SUM(W21:AH21)</f>
        <v>0</v>
      </c>
      <c r="AK21" s="78">
        <f t="shared" ref="AK21:AK27" si="23">IF(AND(AK$4&lt;=$G21,$F21="Full Time",$E21="Non-Federal"),W21*$AO$2,IF(AND(AK$4&lt;=$G21,$F21="Full Time",$E21="Federal"),W21*$AL$2,(IF(AND(AK$4&lt;=$G21,$F21="Part Time"),$W21*$AM$2,0))))</f>
        <v>0</v>
      </c>
      <c r="AL21" s="78">
        <f t="shared" si="18"/>
        <v>0</v>
      </c>
      <c r="AM21" s="78">
        <f t="shared" si="18"/>
        <v>0</v>
      </c>
      <c r="AN21" s="78">
        <f t="shared" si="18"/>
        <v>0</v>
      </c>
      <c r="AO21" s="78">
        <f t="shared" si="18"/>
        <v>0</v>
      </c>
      <c r="AP21" s="78">
        <f t="shared" si="18"/>
        <v>0</v>
      </c>
      <c r="AQ21" s="78">
        <f t="shared" si="18"/>
        <v>0</v>
      </c>
      <c r="AR21" s="78">
        <f t="shared" si="18"/>
        <v>0</v>
      </c>
      <c r="AS21" s="78">
        <f t="shared" si="18"/>
        <v>0</v>
      </c>
      <c r="AT21" s="78">
        <f t="shared" si="18"/>
        <v>0</v>
      </c>
      <c r="AU21" s="78">
        <f t="shared" si="18"/>
        <v>0</v>
      </c>
      <c r="AV21" s="78">
        <f t="shared" si="18"/>
        <v>0</v>
      </c>
    </row>
    <row r="22" spans="1:48" ht="14.25">
      <c r="A22" s="74"/>
      <c r="B22" s="39">
        <f>IFERROR((INDEX(GrantList[Account],MATCH(A22,GrantList[Fund],0))),0)</f>
        <v>0</v>
      </c>
      <c r="C22" s="39">
        <f>IFERROR((INDEX(GrantList[Fund Desc],MATCH(A22,GrantList[Fund],0))),0)</f>
        <v>0</v>
      </c>
      <c r="D22" s="37">
        <f t="shared" si="19"/>
        <v>0</v>
      </c>
      <c r="E22" s="38">
        <f>IFERROR((INDEX(GrantList[Study Type],MATCH(A22,GrantList[Fund],0))),0)</f>
        <v>0</v>
      </c>
      <c r="F22" s="36">
        <f t="shared" ref="F22:F27" si="24">F21</f>
        <v>0</v>
      </c>
      <c r="G22" s="35">
        <f>IFERROR((INDEX(GrantList[Budget End Date],MATCH(A22,GrantList[Fund],0))),0)</f>
        <v>0</v>
      </c>
      <c r="H22" s="34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f t="shared" si="20"/>
        <v>0</v>
      </c>
      <c r="V22" s="33"/>
      <c r="W22" s="78">
        <f t="shared" si="21"/>
        <v>0</v>
      </c>
      <c r="X22" s="78">
        <f t="shared" si="17"/>
        <v>0</v>
      </c>
      <c r="Y22" s="78">
        <f t="shared" si="17"/>
        <v>0</v>
      </c>
      <c r="Z22" s="78">
        <f t="shared" si="17"/>
        <v>0</v>
      </c>
      <c r="AA22" s="78">
        <f t="shared" si="17"/>
        <v>0</v>
      </c>
      <c r="AB22" s="78">
        <f t="shared" si="17"/>
        <v>0</v>
      </c>
      <c r="AC22" s="78">
        <f t="shared" si="17"/>
        <v>0</v>
      </c>
      <c r="AD22" s="78">
        <f t="shared" si="17"/>
        <v>0</v>
      </c>
      <c r="AE22" s="78">
        <f t="shared" si="17"/>
        <v>0</v>
      </c>
      <c r="AF22" s="78">
        <f t="shared" si="17"/>
        <v>0</v>
      </c>
      <c r="AG22" s="78">
        <f t="shared" si="17"/>
        <v>0</v>
      </c>
      <c r="AH22" s="78">
        <f t="shared" si="17"/>
        <v>0</v>
      </c>
      <c r="AI22" s="79">
        <f t="shared" si="22"/>
        <v>0</v>
      </c>
      <c r="AK22" s="78">
        <f t="shared" si="23"/>
        <v>0</v>
      </c>
      <c r="AL22" s="78">
        <f t="shared" si="18"/>
        <v>0</v>
      </c>
      <c r="AM22" s="78">
        <f t="shared" si="18"/>
        <v>0</v>
      </c>
      <c r="AN22" s="78">
        <f t="shared" si="18"/>
        <v>0</v>
      </c>
      <c r="AO22" s="78">
        <f t="shared" si="18"/>
        <v>0</v>
      </c>
      <c r="AP22" s="78">
        <f t="shared" si="18"/>
        <v>0</v>
      </c>
      <c r="AQ22" s="78">
        <f t="shared" si="18"/>
        <v>0</v>
      </c>
      <c r="AR22" s="78">
        <f t="shared" si="18"/>
        <v>0</v>
      </c>
      <c r="AS22" s="78">
        <f t="shared" si="18"/>
        <v>0</v>
      </c>
      <c r="AT22" s="78">
        <f t="shared" si="18"/>
        <v>0</v>
      </c>
      <c r="AU22" s="78">
        <f t="shared" si="18"/>
        <v>0</v>
      </c>
      <c r="AV22" s="78">
        <f t="shared" si="18"/>
        <v>0</v>
      </c>
    </row>
    <row r="23" spans="1:48" ht="14.25">
      <c r="A23" s="74"/>
      <c r="B23" s="39">
        <f>IFERROR((INDEX(GrantList[Account],MATCH(A23,GrantList[Fund],0))),0)</f>
        <v>0</v>
      </c>
      <c r="C23" s="39">
        <f>IFERROR((INDEX(GrantList[Fund Desc],MATCH(A23,GrantList[Fund],0))),0)</f>
        <v>0</v>
      </c>
      <c r="D23" s="37">
        <f t="shared" si="19"/>
        <v>0</v>
      </c>
      <c r="E23" s="38">
        <f>IFERROR((INDEX(GrantList[Study Type],MATCH(A23,GrantList[Fund],0))),0)</f>
        <v>0</v>
      </c>
      <c r="F23" s="36">
        <f t="shared" si="24"/>
        <v>0</v>
      </c>
      <c r="G23" s="35">
        <f>IFERROR((INDEX(GrantList[Budget End Date],MATCH(A23,GrantList[Fund],0))),0)</f>
        <v>0</v>
      </c>
      <c r="H23" s="34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6">
        <f t="shared" si="20"/>
        <v>0</v>
      </c>
      <c r="V23" s="33"/>
      <c r="W23" s="78">
        <f t="shared" si="21"/>
        <v>0</v>
      </c>
      <c r="X23" s="78">
        <f t="shared" si="17"/>
        <v>0</v>
      </c>
      <c r="Y23" s="78">
        <f t="shared" si="17"/>
        <v>0</v>
      </c>
      <c r="Z23" s="78">
        <f t="shared" si="17"/>
        <v>0</v>
      </c>
      <c r="AA23" s="78">
        <f t="shared" si="17"/>
        <v>0</v>
      </c>
      <c r="AB23" s="78">
        <f t="shared" si="17"/>
        <v>0</v>
      </c>
      <c r="AC23" s="78">
        <f t="shared" si="17"/>
        <v>0</v>
      </c>
      <c r="AD23" s="78">
        <f t="shared" si="17"/>
        <v>0</v>
      </c>
      <c r="AE23" s="78">
        <f t="shared" si="17"/>
        <v>0</v>
      </c>
      <c r="AF23" s="78">
        <f t="shared" si="17"/>
        <v>0</v>
      </c>
      <c r="AG23" s="78">
        <f t="shared" si="17"/>
        <v>0</v>
      </c>
      <c r="AH23" s="78">
        <f t="shared" si="17"/>
        <v>0</v>
      </c>
      <c r="AI23" s="79">
        <f t="shared" si="22"/>
        <v>0</v>
      </c>
      <c r="AK23" s="78">
        <f t="shared" si="23"/>
        <v>0</v>
      </c>
      <c r="AL23" s="78">
        <f t="shared" si="18"/>
        <v>0</v>
      </c>
      <c r="AM23" s="78">
        <f t="shared" si="18"/>
        <v>0</v>
      </c>
      <c r="AN23" s="78">
        <f t="shared" si="18"/>
        <v>0</v>
      </c>
      <c r="AO23" s="78">
        <f t="shared" si="18"/>
        <v>0</v>
      </c>
      <c r="AP23" s="78">
        <f t="shared" si="18"/>
        <v>0</v>
      </c>
      <c r="AQ23" s="78">
        <f t="shared" si="18"/>
        <v>0</v>
      </c>
      <c r="AR23" s="78">
        <f t="shared" si="18"/>
        <v>0</v>
      </c>
      <c r="AS23" s="78">
        <f t="shared" si="18"/>
        <v>0</v>
      </c>
      <c r="AT23" s="78">
        <f t="shared" si="18"/>
        <v>0</v>
      </c>
      <c r="AU23" s="78">
        <f t="shared" si="18"/>
        <v>0</v>
      </c>
      <c r="AV23" s="78">
        <f t="shared" si="18"/>
        <v>0</v>
      </c>
    </row>
    <row r="24" spans="1:48" ht="14.25">
      <c r="A24" s="74"/>
      <c r="B24" s="39">
        <f>IFERROR((INDEX(GrantList[Account],MATCH(A24,GrantList[Fund],0))),0)</f>
        <v>0</v>
      </c>
      <c r="C24" s="39">
        <f>IFERROR((INDEX(GrantList[Fund Desc],MATCH(A24,GrantList[Fund],0))),0)</f>
        <v>0</v>
      </c>
      <c r="D24" s="37">
        <f t="shared" si="19"/>
        <v>0</v>
      </c>
      <c r="E24" s="38">
        <f>IFERROR((INDEX(GrantList[Study Type],MATCH(A24,GrantList[Fund],0))),0)</f>
        <v>0</v>
      </c>
      <c r="F24" s="36">
        <f t="shared" si="24"/>
        <v>0</v>
      </c>
      <c r="G24" s="35">
        <f>IFERROR((INDEX(GrantList[Budget End Date],MATCH(A24,GrantList[Fund],0))),0)</f>
        <v>0</v>
      </c>
      <c r="H24" s="34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6">
        <f t="shared" si="20"/>
        <v>0</v>
      </c>
      <c r="V24" s="33"/>
      <c r="W24" s="78">
        <f t="shared" si="21"/>
        <v>0</v>
      </c>
      <c r="X24" s="78">
        <f t="shared" si="17"/>
        <v>0</v>
      </c>
      <c r="Y24" s="78">
        <f t="shared" si="17"/>
        <v>0</v>
      </c>
      <c r="Z24" s="78">
        <f t="shared" si="17"/>
        <v>0</v>
      </c>
      <c r="AA24" s="78">
        <f t="shared" si="17"/>
        <v>0</v>
      </c>
      <c r="AB24" s="78">
        <f t="shared" si="17"/>
        <v>0</v>
      </c>
      <c r="AC24" s="78">
        <f t="shared" si="17"/>
        <v>0</v>
      </c>
      <c r="AD24" s="78">
        <f t="shared" si="17"/>
        <v>0</v>
      </c>
      <c r="AE24" s="78">
        <f t="shared" si="17"/>
        <v>0</v>
      </c>
      <c r="AF24" s="78">
        <f t="shared" si="17"/>
        <v>0</v>
      </c>
      <c r="AG24" s="78">
        <f t="shared" si="17"/>
        <v>0</v>
      </c>
      <c r="AH24" s="78">
        <f t="shared" si="17"/>
        <v>0</v>
      </c>
      <c r="AI24" s="79">
        <f t="shared" si="22"/>
        <v>0</v>
      </c>
      <c r="AK24" s="78">
        <f t="shared" si="23"/>
        <v>0</v>
      </c>
      <c r="AL24" s="78">
        <f t="shared" si="18"/>
        <v>0</v>
      </c>
      <c r="AM24" s="78">
        <f t="shared" si="18"/>
        <v>0</v>
      </c>
      <c r="AN24" s="78">
        <f t="shared" si="18"/>
        <v>0</v>
      </c>
      <c r="AO24" s="78">
        <f t="shared" si="18"/>
        <v>0</v>
      </c>
      <c r="AP24" s="78">
        <f t="shared" si="18"/>
        <v>0</v>
      </c>
      <c r="AQ24" s="78">
        <f t="shared" si="18"/>
        <v>0</v>
      </c>
      <c r="AR24" s="78">
        <f t="shared" si="18"/>
        <v>0</v>
      </c>
      <c r="AS24" s="78">
        <f t="shared" si="18"/>
        <v>0</v>
      </c>
      <c r="AT24" s="78">
        <f t="shared" si="18"/>
        <v>0</v>
      </c>
      <c r="AU24" s="78">
        <f t="shared" si="18"/>
        <v>0</v>
      </c>
      <c r="AV24" s="78">
        <f t="shared" si="18"/>
        <v>0</v>
      </c>
    </row>
    <row r="25" spans="1:48" ht="14.25">
      <c r="A25" s="74"/>
      <c r="B25" s="39">
        <f>IFERROR((INDEX(GrantList[Account],MATCH(A25,GrantList[Fund],0))),0)</f>
        <v>0</v>
      </c>
      <c r="C25" s="39">
        <f>IFERROR((INDEX(GrantList[Fund Desc],MATCH(A25,GrantList[Fund],0))),0)</f>
        <v>0</v>
      </c>
      <c r="D25" s="37">
        <f t="shared" si="19"/>
        <v>0</v>
      </c>
      <c r="E25" s="38">
        <f>IFERROR((INDEX(GrantList[Study Type],MATCH(A25,GrantList[Fund],0))),0)</f>
        <v>0</v>
      </c>
      <c r="F25" s="36">
        <f t="shared" si="24"/>
        <v>0</v>
      </c>
      <c r="G25" s="35">
        <f>IFERROR((INDEX(GrantList[Budget End Date],MATCH(A25,GrantList[Fund],0))),0)</f>
        <v>0</v>
      </c>
      <c r="H25" s="34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6">
        <f t="shared" si="20"/>
        <v>0</v>
      </c>
      <c r="V25" s="33"/>
      <c r="W25" s="78">
        <f t="shared" si="21"/>
        <v>0</v>
      </c>
      <c r="X25" s="78">
        <f t="shared" si="17"/>
        <v>0</v>
      </c>
      <c r="Y25" s="78">
        <f t="shared" si="17"/>
        <v>0</v>
      </c>
      <c r="Z25" s="78">
        <f t="shared" si="17"/>
        <v>0</v>
      </c>
      <c r="AA25" s="78">
        <f t="shared" si="17"/>
        <v>0</v>
      </c>
      <c r="AB25" s="78">
        <f t="shared" si="17"/>
        <v>0</v>
      </c>
      <c r="AC25" s="78">
        <f t="shared" si="17"/>
        <v>0</v>
      </c>
      <c r="AD25" s="78">
        <f t="shared" si="17"/>
        <v>0</v>
      </c>
      <c r="AE25" s="78">
        <f t="shared" si="17"/>
        <v>0</v>
      </c>
      <c r="AF25" s="78">
        <f t="shared" si="17"/>
        <v>0</v>
      </c>
      <c r="AG25" s="78">
        <f t="shared" si="17"/>
        <v>0</v>
      </c>
      <c r="AH25" s="78">
        <f t="shared" si="17"/>
        <v>0</v>
      </c>
      <c r="AI25" s="79">
        <f t="shared" si="22"/>
        <v>0</v>
      </c>
      <c r="AK25" s="78">
        <f t="shared" si="23"/>
        <v>0</v>
      </c>
      <c r="AL25" s="78">
        <f t="shared" si="18"/>
        <v>0</v>
      </c>
      <c r="AM25" s="78">
        <f t="shared" si="18"/>
        <v>0</v>
      </c>
      <c r="AN25" s="78">
        <f t="shared" si="18"/>
        <v>0</v>
      </c>
      <c r="AO25" s="78">
        <f t="shared" si="18"/>
        <v>0</v>
      </c>
      <c r="AP25" s="78">
        <f t="shared" si="18"/>
        <v>0</v>
      </c>
      <c r="AQ25" s="78">
        <f t="shared" si="18"/>
        <v>0</v>
      </c>
      <c r="AR25" s="78">
        <f t="shared" si="18"/>
        <v>0</v>
      </c>
      <c r="AS25" s="78">
        <f t="shared" si="18"/>
        <v>0</v>
      </c>
      <c r="AT25" s="78">
        <f t="shared" si="18"/>
        <v>0</v>
      </c>
      <c r="AU25" s="78">
        <f t="shared" si="18"/>
        <v>0</v>
      </c>
      <c r="AV25" s="78">
        <f t="shared" si="18"/>
        <v>0</v>
      </c>
    </row>
    <row r="26" spans="1:48" ht="14.25">
      <c r="A26" s="74"/>
      <c r="B26" s="39">
        <f>IFERROR((INDEX(GrantList[Account],MATCH(A26,GrantList[Fund],0))),0)</f>
        <v>0</v>
      </c>
      <c r="C26" s="39">
        <f>IFERROR((INDEX(GrantList[Fund Desc],MATCH(A26,GrantList[Fund],0))),0)</f>
        <v>0</v>
      </c>
      <c r="D26" s="37">
        <f t="shared" si="19"/>
        <v>0</v>
      </c>
      <c r="E26" s="38">
        <f>IFERROR((INDEX(GrantList[Study Type],MATCH(A26,GrantList[Fund],0))),0)</f>
        <v>0</v>
      </c>
      <c r="F26" s="36">
        <f t="shared" si="24"/>
        <v>0</v>
      </c>
      <c r="G26" s="35">
        <f>IFERROR((INDEX(GrantList[Budget End Date],MATCH(A26,GrantList[Fund],0))),0)</f>
        <v>0</v>
      </c>
      <c r="H26" s="34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6">
        <f t="shared" si="20"/>
        <v>0</v>
      </c>
      <c r="V26" s="33"/>
      <c r="W26" s="78">
        <f t="shared" si="21"/>
        <v>0</v>
      </c>
      <c r="X26" s="78">
        <f t="shared" si="17"/>
        <v>0</v>
      </c>
      <c r="Y26" s="78">
        <f t="shared" si="17"/>
        <v>0</v>
      </c>
      <c r="Z26" s="78">
        <f t="shared" si="17"/>
        <v>0</v>
      </c>
      <c r="AA26" s="78">
        <f t="shared" si="17"/>
        <v>0</v>
      </c>
      <c r="AB26" s="78">
        <f t="shared" si="17"/>
        <v>0</v>
      </c>
      <c r="AC26" s="78">
        <f t="shared" si="17"/>
        <v>0</v>
      </c>
      <c r="AD26" s="78">
        <f t="shared" si="17"/>
        <v>0</v>
      </c>
      <c r="AE26" s="78">
        <f t="shared" si="17"/>
        <v>0</v>
      </c>
      <c r="AF26" s="78">
        <f t="shared" si="17"/>
        <v>0</v>
      </c>
      <c r="AG26" s="78">
        <f t="shared" si="17"/>
        <v>0</v>
      </c>
      <c r="AH26" s="78">
        <f t="shared" si="17"/>
        <v>0</v>
      </c>
      <c r="AI26" s="79">
        <f t="shared" si="22"/>
        <v>0</v>
      </c>
      <c r="AK26" s="78">
        <f t="shared" si="23"/>
        <v>0</v>
      </c>
      <c r="AL26" s="78">
        <f t="shared" si="18"/>
        <v>0</v>
      </c>
      <c r="AM26" s="78">
        <f t="shared" si="18"/>
        <v>0</v>
      </c>
      <c r="AN26" s="78">
        <f t="shared" si="18"/>
        <v>0</v>
      </c>
      <c r="AO26" s="78">
        <f t="shared" si="18"/>
        <v>0</v>
      </c>
      <c r="AP26" s="78">
        <f t="shared" si="18"/>
        <v>0</v>
      </c>
      <c r="AQ26" s="78">
        <f t="shared" si="18"/>
        <v>0</v>
      </c>
      <c r="AR26" s="78">
        <f t="shared" si="18"/>
        <v>0</v>
      </c>
      <c r="AS26" s="78">
        <f t="shared" si="18"/>
        <v>0</v>
      </c>
      <c r="AT26" s="78">
        <f t="shared" si="18"/>
        <v>0</v>
      </c>
      <c r="AU26" s="78">
        <f t="shared" si="18"/>
        <v>0</v>
      </c>
      <c r="AV26" s="78">
        <f t="shared" si="18"/>
        <v>0</v>
      </c>
    </row>
    <row r="27" spans="1:48" ht="14.25">
      <c r="A27" s="74"/>
      <c r="B27" s="39">
        <f>IFERROR((INDEX(GrantList[Account],MATCH(A27,GrantList[Fund],0))),0)</f>
        <v>0</v>
      </c>
      <c r="C27" s="39">
        <f>IFERROR((INDEX(GrantList[Fund Desc],MATCH(A27,GrantList[Fund],0))),0)</f>
        <v>0</v>
      </c>
      <c r="D27" s="37">
        <f t="shared" si="19"/>
        <v>0</v>
      </c>
      <c r="E27" s="38">
        <f>IFERROR((INDEX(GrantList[Study Type],MATCH(A27,GrantList[Fund],0))),0)</f>
        <v>0</v>
      </c>
      <c r="F27" s="36">
        <f t="shared" si="24"/>
        <v>0</v>
      </c>
      <c r="G27" s="35">
        <f>IFERROR((INDEX(GrantList[Budget End Date],MATCH(A27,GrantList[Fund],0))),0)</f>
        <v>0</v>
      </c>
      <c r="H27" s="34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6">
        <f t="shared" si="20"/>
        <v>0</v>
      </c>
      <c r="V27" s="33"/>
      <c r="W27" s="78">
        <f t="shared" si="21"/>
        <v>0</v>
      </c>
      <c r="X27" s="78">
        <f t="shared" si="17"/>
        <v>0</v>
      </c>
      <c r="Y27" s="78">
        <f t="shared" si="17"/>
        <v>0</v>
      </c>
      <c r="Z27" s="78">
        <f t="shared" si="17"/>
        <v>0</v>
      </c>
      <c r="AA27" s="78">
        <f t="shared" si="17"/>
        <v>0</v>
      </c>
      <c r="AB27" s="78">
        <f t="shared" si="17"/>
        <v>0</v>
      </c>
      <c r="AC27" s="78">
        <f t="shared" si="17"/>
        <v>0</v>
      </c>
      <c r="AD27" s="78">
        <f t="shared" si="17"/>
        <v>0</v>
      </c>
      <c r="AE27" s="78">
        <f t="shared" si="17"/>
        <v>0</v>
      </c>
      <c r="AF27" s="78">
        <f t="shared" si="17"/>
        <v>0</v>
      </c>
      <c r="AG27" s="78">
        <f t="shared" si="17"/>
        <v>0</v>
      </c>
      <c r="AH27" s="78">
        <f t="shared" si="17"/>
        <v>0</v>
      </c>
      <c r="AI27" s="79">
        <f t="shared" si="22"/>
        <v>0</v>
      </c>
      <c r="AK27" s="78">
        <f t="shared" si="23"/>
        <v>0</v>
      </c>
      <c r="AL27" s="78">
        <f t="shared" si="18"/>
        <v>0</v>
      </c>
      <c r="AM27" s="78">
        <f t="shared" si="18"/>
        <v>0</v>
      </c>
      <c r="AN27" s="78">
        <f t="shared" si="18"/>
        <v>0</v>
      </c>
      <c r="AO27" s="78">
        <f t="shared" si="18"/>
        <v>0</v>
      </c>
      <c r="AP27" s="78">
        <f t="shared" si="18"/>
        <v>0</v>
      </c>
      <c r="AQ27" s="78">
        <f t="shared" si="18"/>
        <v>0</v>
      </c>
      <c r="AR27" s="78">
        <f t="shared" si="18"/>
        <v>0</v>
      </c>
      <c r="AS27" s="78">
        <f t="shared" si="18"/>
        <v>0</v>
      </c>
      <c r="AT27" s="78">
        <f t="shared" si="18"/>
        <v>0</v>
      </c>
      <c r="AU27" s="78">
        <f t="shared" si="18"/>
        <v>0</v>
      </c>
      <c r="AV27" s="78">
        <f t="shared" si="18"/>
        <v>0</v>
      </c>
    </row>
    <row r="28" spans="1:48" ht="13.5" customHeight="1">
      <c r="C28" s="32" t="s">
        <v>16</v>
      </c>
      <c r="D28" s="31">
        <f>SUM(D20:D27)</f>
        <v>0</v>
      </c>
      <c r="E28" s="30"/>
      <c r="F28" s="29"/>
      <c r="I28" s="76">
        <f t="shared" ref="I28:T28" si="25">SUM(I20:I27)</f>
        <v>0</v>
      </c>
      <c r="J28" s="76">
        <f t="shared" si="25"/>
        <v>0</v>
      </c>
      <c r="K28" s="76">
        <f t="shared" si="25"/>
        <v>0</v>
      </c>
      <c r="L28" s="76">
        <f t="shared" si="25"/>
        <v>0</v>
      </c>
      <c r="M28" s="76">
        <f t="shared" si="25"/>
        <v>0</v>
      </c>
      <c r="N28" s="76">
        <f t="shared" si="25"/>
        <v>0</v>
      </c>
      <c r="O28" s="76">
        <f t="shared" si="25"/>
        <v>0</v>
      </c>
      <c r="P28" s="76">
        <f t="shared" si="25"/>
        <v>0</v>
      </c>
      <c r="Q28" s="76">
        <f t="shared" si="25"/>
        <v>0</v>
      </c>
      <c r="R28" s="76">
        <f t="shared" si="25"/>
        <v>0</v>
      </c>
      <c r="S28" s="76">
        <f t="shared" si="25"/>
        <v>0</v>
      </c>
      <c r="T28" s="76">
        <f t="shared" si="25"/>
        <v>0</v>
      </c>
      <c r="U28" s="76">
        <f t="shared" si="20"/>
        <v>0</v>
      </c>
      <c r="V28" s="26"/>
      <c r="W28" s="78" t="e">
        <f t="shared" ref="W28" si="26">I28*$E$17</f>
        <v>#VALUE!</v>
      </c>
      <c r="X28" s="78">
        <f t="shared" ref="X28:AH28" si="27">SUM(X20:X27)</f>
        <v>0</v>
      </c>
      <c r="Y28" s="78">
        <f t="shared" si="27"/>
        <v>0</v>
      </c>
      <c r="Z28" s="78">
        <f t="shared" si="27"/>
        <v>0</v>
      </c>
      <c r="AA28" s="78">
        <f t="shared" si="27"/>
        <v>0</v>
      </c>
      <c r="AB28" s="78">
        <f t="shared" si="27"/>
        <v>0</v>
      </c>
      <c r="AC28" s="78">
        <f t="shared" si="27"/>
        <v>0</v>
      </c>
      <c r="AD28" s="78">
        <f t="shared" si="27"/>
        <v>0</v>
      </c>
      <c r="AE28" s="78">
        <f t="shared" si="27"/>
        <v>0</v>
      </c>
      <c r="AF28" s="78">
        <f t="shared" si="27"/>
        <v>0</v>
      </c>
      <c r="AG28" s="78">
        <f t="shared" si="27"/>
        <v>0</v>
      </c>
      <c r="AH28" s="78">
        <f t="shared" si="27"/>
        <v>0</v>
      </c>
      <c r="AI28" s="78">
        <f t="shared" ref="AI28" si="28">SUM(AI20:AI27)</f>
        <v>0</v>
      </c>
      <c r="AK28" s="78">
        <f>SUM(AK20:AK27)</f>
        <v>0</v>
      </c>
      <c r="AL28" s="78">
        <f t="shared" ref="AL28:AV28" si="29">SUM(AL20:AL27)</f>
        <v>0</v>
      </c>
      <c r="AM28" s="78">
        <f t="shared" si="29"/>
        <v>0</v>
      </c>
      <c r="AN28" s="78">
        <f t="shared" si="29"/>
        <v>0</v>
      </c>
      <c r="AO28" s="78">
        <f t="shared" si="29"/>
        <v>0</v>
      </c>
      <c r="AP28" s="78">
        <f t="shared" si="29"/>
        <v>0</v>
      </c>
      <c r="AQ28" s="78">
        <f t="shared" si="29"/>
        <v>0</v>
      </c>
      <c r="AR28" s="78">
        <f t="shared" si="29"/>
        <v>0</v>
      </c>
      <c r="AS28" s="78">
        <f t="shared" si="29"/>
        <v>0</v>
      </c>
      <c r="AT28" s="78">
        <f t="shared" si="29"/>
        <v>0</v>
      </c>
      <c r="AU28" s="78">
        <f t="shared" si="29"/>
        <v>0</v>
      </c>
      <c r="AV28" s="78">
        <f t="shared" si="29"/>
        <v>0</v>
      </c>
    </row>
    <row r="29" spans="1:48">
      <c r="D29" s="25" t="e">
        <f>+D28-D17</f>
        <v>#VALUE!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7"/>
      <c r="V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48" ht="12.75">
      <c r="I30" s="50"/>
      <c r="J30" s="50"/>
      <c r="K30" s="50"/>
      <c r="L30" s="50"/>
      <c r="M30" s="50"/>
      <c r="N30" s="49"/>
      <c r="O30" s="49"/>
      <c r="P30" s="49"/>
      <c r="Q30" s="49"/>
      <c r="R30" s="49"/>
      <c r="S30" s="49"/>
    </row>
    <row r="31" spans="1:48" ht="12.75">
      <c r="D31" s="25"/>
      <c r="I31" s="50"/>
      <c r="J31" s="50"/>
      <c r="K31" s="50"/>
      <c r="L31" s="50"/>
      <c r="M31" s="50"/>
      <c r="N31" s="49"/>
      <c r="O31" s="49"/>
      <c r="P31" s="49"/>
      <c r="Q31" s="49"/>
      <c r="R31" s="49"/>
      <c r="S31" s="49"/>
    </row>
    <row r="32" spans="1:48" ht="12.75">
      <c r="A32" s="47" t="s">
        <v>90</v>
      </c>
      <c r="B32" s="113"/>
      <c r="D32" s="46" t="s">
        <v>30</v>
      </c>
      <c r="E32" s="45" t="e">
        <f>D32/12</f>
        <v>#VALUE!</v>
      </c>
      <c r="F32" s="24" t="s">
        <v>24</v>
      </c>
      <c r="AL32" s="73">
        <v>0.30499999999999999</v>
      </c>
      <c r="AM32" s="73">
        <v>0.09</v>
      </c>
      <c r="AO32" s="73">
        <v>0.32600000000000001</v>
      </c>
    </row>
    <row r="33" spans="1:48" ht="12.75">
      <c r="A33" s="47" t="s">
        <v>91</v>
      </c>
      <c r="B33" s="44"/>
      <c r="J33" s="43"/>
      <c r="K33" s="43"/>
      <c r="L33" s="43"/>
      <c r="M33" s="43"/>
      <c r="N33" s="43"/>
      <c r="AK33" s="24" t="s">
        <v>23</v>
      </c>
    </row>
    <row r="34" spans="1:48">
      <c r="A34" s="42" t="s">
        <v>15</v>
      </c>
      <c r="B34" s="42" t="s">
        <v>14</v>
      </c>
      <c r="C34" s="42" t="s">
        <v>13</v>
      </c>
      <c r="D34" s="42" t="s">
        <v>21</v>
      </c>
      <c r="E34" s="42" t="s">
        <v>22</v>
      </c>
      <c r="F34" s="42" t="s">
        <v>20</v>
      </c>
      <c r="G34" s="42" t="s">
        <v>19</v>
      </c>
      <c r="I34" s="40">
        <f>I19</f>
        <v>44743</v>
      </c>
      <c r="J34" s="40">
        <f t="shared" ref="J34:T34" si="30">J19</f>
        <v>44774</v>
      </c>
      <c r="K34" s="40">
        <f t="shared" si="30"/>
        <v>44805</v>
      </c>
      <c r="L34" s="40">
        <f t="shared" si="30"/>
        <v>44835</v>
      </c>
      <c r="M34" s="40">
        <f t="shared" si="30"/>
        <v>44866</v>
      </c>
      <c r="N34" s="40">
        <f t="shared" si="30"/>
        <v>44896</v>
      </c>
      <c r="O34" s="40">
        <f t="shared" si="30"/>
        <v>44927</v>
      </c>
      <c r="P34" s="40">
        <f t="shared" si="30"/>
        <v>44958</v>
      </c>
      <c r="Q34" s="40">
        <f t="shared" si="30"/>
        <v>44986</v>
      </c>
      <c r="R34" s="40">
        <f t="shared" si="30"/>
        <v>45017</v>
      </c>
      <c r="S34" s="40">
        <f t="shared" si="30"/>
        <v>45047</v>
      </c>
      <c r="T34" s="40">
        <f t="shared" si="30"/>
        <v>45078</v>
      </c>
      <c r="U34" s="41" t="s">
        <v>57</v>
      </c>
      <c r="W34" s="40">
        <f>I34</f>
        <v>44743</v>
      </c>
      <c r="X34" s="40">
        <f t="shared" ref="X34:AH34" si="31">J34</f>
        <v>44774</v>
      </c>
      <c r="Y34" s="40">
        <f t="shared" si="31"/>
        <v>44805</v>
      </c>
      <c r="Z34" s="40">
        <f t="shared" si="31"/>
        <v>44835</v>
      </c>
      <c r="AA34" s="40">
        <f t="shared" si="31"/>
        <v>44866</v>
      </c>
      <c r="AB34" s="40">
        <f t="shared" si="31"/>
        <v>44896</v>
      </c>
      <c r="AC34" s="40">
        <f t="shared" si="31"/>
        <v>44927</v>
      </c>
      <c r="AD34" s="40">
        <f t="shared" si="31"/>
        <v>44958</v>
      </c>
      <c r="AE34" s="40">
        <f t="shared" si="31"/>
        <v>44986</v>
      </c>
      <c r="AF34" s="40">
        <f t="shared" si="31"/>
        <v>45017</v>
      </c>
      <c r="AG34" s="40">
        <f t="shared" si="31"/>
        <v>45047</v>
      </c>
      <c r="AH34" s="40">
        <f t="shared" si="31"/>
        <v>45078</v>
      </c>
      <c r="AI34" s="41" t="s">
        <v>18</v>
      </c>
      <c r="AK34" s="40">
        <f>W34</f>
        <v>44743</v>
      </c>
      <c r="AL34" s="40">
        <f t="shared" ref="AL34:AV34" si="32">X34</f>
        <v>44774</v>
      </c>
      <c r="AM34" s="40">
        <f t="shared" si="32"/>
        <v>44805</v>
      </c>
      <c r="AN34" s="40">
        <f t="shared" si="32"/>
        <v>44835</v>
      </c>
      <c r="AO34" s="40">
        <f t="shared" si="32"/>
        <v>44866</v>
      </c>
      <c r="AP34" s="40">
        <f t="shared" si="32"/>
        <v>44896</v>
      </c>
      <c r="AQ34" s="40">
        <f t="shared" si="32"/>
        <v>44927</v>
      </c>
      <c r="AR34" s="40">
        <f t="shared" si="32"/>
        <v>44958</v>
      </c>
      <c r="AS34" s="40">
        <f t="shared" si="32"/>
        <v>44986</v>
      </c>
      <c r="AT34" s="40">
        <f t="shared" si="32"/>
        <v>45017</v>
      </c>
      <c r="AU34" s="40">
        <f t="shared" si="32"/>
        <v>45047</v>
      </c>
      <c r="AV34" s="40">
        <f t="shared" si="32"/>
        <v>45078</v>
      </c>
    </row>
    <row r="35" spans="1:48" ht="14.25">
      <c r="A35" s="74"/>
      <c r="B35" s="39">
        <f>IFERROR((INDEX(GrantList[Account],MATCH(A35,GrantList[Fund],0))),0)</f>
        <v>0</v>
      </c>
      <c r="C35" s="39">
        <f>IFERROR((INDEX(GrantList[Fund Desc],MATCH(A35,GrantList[Fund],0))),0)</f>
        <v>0</v>
      </c>
      <c r="D35" s="37">
        <f>+AI35</f>
        <v>0</v>
      </c>
      <c r="E35" s="38">
        <f>IFERROR((INDEX(GrantList[Study Type],MATCH(A35,GrantList[Fund],0))),0)</f>
        <v>0</v>
      </c>
      <c r="F35" s="36"/>
      <c r="G35" s="35">
        <f>IFERROR((INDEX(GrantList[Budget End Date],MATCH(A35,GrantList[Fund],0))),0)</f>
        <v>0</v>
      </c>
      <c r="H35" s="34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6">
        <f>SUM(I35:T35)/12</f>
        <v>0</v>
      </c>
      <c r="V35" s="33"/>
      <c r="W35" s="78">
        <f>IF(W$4&lt;$G35,I35*$E$32,0)</f>
        <v>0</v>
      </c>
      <c r="X35" s="78">
        <f t="shared" ref="X35:AH42" si="33">IF(X$4&lt;$G35,J35*$E$32,0)</f>
        <v>0</v>
      </c>
      <c r="Y35" s="78">
        <f t="shared" si="33"/>
        <v>0</v>
      </c>
      <c r="Z35" s="78">
        <f t="shared" si="33"/>
        <v>0</v>
      </c>
      <c r="AA35" s="78">
        <f t="shared" si="33"/>
        <v>0</v>
      </c>
      <c r="AB35" s="78">
        <f t="shared" si="33"/>
        <v>0</v>
      </c>
      <c r="AC35" s="78">
        <f t="shared" si="33"/>
        <v>0</v>
      </c>
      <c r="AD35" s="78">
        <f t="shared" si="33"/>
        <v>0</v>
      </c>
      <c r="AE35" s="78">
        <f t="shared" si="33"/>
        <v>0</v>
      </c>
      <c r="AF35" s="78">
        <f t="shared" si="33"/>
        <v>0</v>
      </c>
      <c r="AG35" s="78">
        <f t="shared" si="33"/>
        <v>0</v>
      </c>
      <c r="AH35" s="78">
        <f t="shared" si="33"/>
        <v>0</v>
      </c>
      <c r="AI35" s="79">
        <f>SUM(W35:AH35)</f>
        <v>0</v>
      </c>
      <c r="AK35" s="78">
        <f>IF(AND(AK$4&lt;=$G35,$F35="Full Time",$E35="Non-Federal"),W35*$AO$2,IF(AND(AK$4&lt;=$G35,$F35="Full Time",$E35="Federal"),W35*$AL$2,(IF(AND(AK$4&lt;=$G35,$F35="Part Time"),$W35*$AM$2,0))))</f>
        <v>0</v>
      </c>
      <c r="AL35" s="78">
        <f t="shared" ref="AL35:AV42" si="34">IF(AND(AL$4&lt;=$G35,$F35="Full Time",$E35="Non-Federal"),X35*$AO$2,IF(AND(AL$4&lt;=$G35,$F35="Full Time",$E35="Federal"),X35*$AL$2,(IF(AND(AL$4&lt;=$G35,$F35="Part Time"),$W35*$AM$2,0))))</f>
        <v>0</v>
      </c>
      <c r="AM35" s="78">
        <f t="shared" si="34"/>
        <v>0</v>
      </c>
      <c r="AN35" s="78">
        <f t="shared" si="34"/>
        <v>0</v>
      </c>
      <c r="AO35" s="78">
        <f t="shared" si="34"/>
        <v>0</v>
      </c>
      <c r="AP35" s="78">
        <f t="shared" si="34"/>
        <v>0</v>
      </c>
      <c r="AQ35" s="78">
        <f t="shared" si="34"/>
        <v>0</v>
      </c>
      <c r="AR35" s="78">
        <f t="shared" si="34"/>
        <v>0</v>
      </c>
      <c r="AS35" s="78">
        <f t="shared" si="34"/>
        <v>0</v>
      </c>
      <c r="AT35" s="78">
        <f t="shared" si="34"/>
        <v>0</v>
      </c>
      <c r="AU35" s="78">
        <f t="shared" si="34"/>
        <v>0</v>
      </c>
      <c r="AV35" s="78">
        <f t="shared" si="34"/>
        <v>0</v>
      </c>
    </row>
    <row r="36" spans="1:48" ht="14.25">
      <c r="A36" s="74"/>
      <c r="B36" s="39">
        <f>IFERROR((INDEX(GrantList[Account],MATCH(A36,GrantList[Fund],0))),0)</f>
        <v>0</v>
      </c>
      <c r="C36" s="39">
        <f>IFERROR((INDEX(GrantList[Fund Desc],MATCH(A36,GrantList[Fund],0))),0)</f>
        <v>0</v>
      </c>
      <c r="D36" s="37">
        <f t="shared" ref="D36:D42" si="35">+AI36</f>
        <v>0</v>
      </c>
      <c r="E36" s="38">
        <f>IFERROR((INDEX(GrantList[Study Type],MATCH(A36,GrantList[Fund],0))),0)</f>
        <v>0</v>
      </c>
      <c r="F36" s="36">
        <f>F35</f>
        <v>0</v>
      </c>
      <c r="G36" s="35">
        <f>IFERROR((INDEX(GrantList[Budget End Date],MATCH(A36,GrantList[Fund],0))),0)</f>
        <v>0</v>
      </c>
      <c r="H36" s="3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>
        <f t="shared" ref="U36:U43" si="36">SUM(I36:T36)/12</f>
        <v>0</v>
      </c>
      <c r="V36" s="33"/>
      <c r="W36" s="78">
        <f t="shared" ref="W36:W42" si="37">IF(W$4&lt;$G36,I36*$E$32,0)</f>
        <v>0</v>
      </c>
      <c r="X36" s="78">
        <f t="shared" si="33"/>
        <v>0</v>
      </c>
      <c r="Y36" s="78">
        <f t="shared" si="33"/>
        <v>0</v>
      </c>
      <c r="Z36" s="78">
        <f t="shared" si="33"/>
        <v>0</v>
      </c>
      <c r="AA36" s="78">
        <f t="shared" si="33"/>
        <v>0</v>
      </c>
      <c r="AB36" s="78">
        <f t="shared" si="33"/>
        <v>0</v>
      </c>
      <c r="AC36" s="78">
        <f t="shared" si="33"/>
        <v>0</v>
      </c>
      <c r="AD36" s="78">
        <f t="shared" si="33"/>
        <v>0</v>
      </c>
      <c r="AE36" s="78">
        <f t="shared" si="33"/>
        <v>0</v>
      </c>
      <c r="AF36" s="78">
        <f t="shared" si="33"/>
        <v>0</v>
      </c>
      <c r="AG36" s="78">
        <f t="shared" si="33"/>
        <v>0</v>
      </c>
      <c r="AH36" s="78">
        <f t="shared" si="33"/>
        <v>0</v>
      </c>
      <c r="AI36" s="79">
        <f t="shared" ref="AI36:AI42" si="38">SUM(W36:AH36)</f>
        <v>0</v>
      </c>
      <c r="AK36" s="78">
        <f t="shared" ref="AK36:AK42" si="39">IF(AND(AK$4&lt;=$G36,$F36="Full Time",$E36="Non-Federal"),W36*$AO$2,IF(AND(AK$4&lt;=$G36,$F36="Full Time",$E36="Federal"),W36*$AL$2,(IF(AND(AK$4&lt;=$G36,$F36="Part Time"),$W36*$AM$2,0))))</f>
        <v>0</v>
      </c>
      <c r="AL36" s="78">
        <f t="shared" si="34"/>
        <v>0</v>
      </c>
      <c r="AM36" s="78">
        <f t="shared" si="34"/>
        <v>0</v>
      </c>
      <c r="AN36" s="78">
        <f t="shared" si="34"/>
        <v>0</v>
      </c>
      <c r="AO36" s="78">
        <f t="shared" si="34"/>
        <v>0</v>
      </c>
      <c r="AP36" s="78">
        <f t="shared" si="34"/>
        <v>0</v>
      </c>
      <c r="AQ36" s="78">
        <f t="shared" si="34"/>
        <v>0</v>
      </c>
      <c r="AR36" s="78">
        <f t="shared" si="34"/>
        <v>0</v>
      </c>
      <c r="AS36" s="78">
        <f t="shared" si="34"/>
        <v>0</v>
      </c>
      <c r="AT36" s="78">
        <f t="shared" si="34"/>
        <v>0</v>
      </c>
      <c r="AU36" s="78">
        <f t="shared" si="34"/>
        <v>0</v>
      </c>
      <c r="AV36" s="78">
        <f t="shared" si="34"/>
        <v>0</v>
      </c>
    </row>
    <row r="37" spans="1:48" ht="14.25">
      <c r="A37" s="74"/>
      <c r="B37" s="39">
        <f>IFERROR((INDEX(GrantList[Account],MATCH(A37,GrantList[Fund],0))),0)</f>
        <v>0</v>
      </c>
      <c r="C37" s="39">
        <f>IFERROR((INDEX(GrantList[Fund Desc],MATCH(A37,GrantList[Fund],0))),0)</f>
        <v>0</v>
      </c>
      <c r="D37" s="37">
        <f t="shared" si="35"/>
        <v>0</v>
      </c>
      <c r="E37" s="38">
        <f>IFERROR((INDEX(GrantList[Study Type],MATCH(A37,GrantList[Fund],0))),0)</f>
        <v>0</v>
      </c>
      <c r="F37" s="36">
        <f t="shared" ref="F37:F42" si="40">F36</f>
        <v>0</v>
      </c>
      <c r="G37" s="35">
        <f>IFERROR((INDEX(GrantList[Budget End Date],MATCH(A37,GrantList[Fund],0))),0)</f>
        <v>0</v>
      </c>
      <c r="H37" s="3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6">
        <f t="shared" si="36"/>
        <v>0</v>
      </c>
      <c r="V37" s="33"/>
      <c r="W37" s="78">
        <f t="shared" si="37"/>
        <v>0</v>
      </c>
      <c r="X37" s="78">
        <f t="shared" si="33"/>
        <v>0</v>
      </c>
      <c r="Y37" s="78">
        <f t="shared" si="33"/>
        <v>0</v>
      </c>
      <c r="Z37" s="78">
        <f t="shared" si="33"/>
        <v>0</v>
      </c>
      <c r="AA37" s="78">
        <f t="shared" si="33"/>
        <v>0</v>
      </c>
      <c r="AB37" s="78">
        <f t="shared" si="33"/>
        <v>0</v>
      </c>
      <c r="AC37" s="78">
        <f t="shared" si="33"/>
        <v>0</v>
      </c>
      <c r="AD37" s="78">
        <f t="shared" si="33"/>
        <v>0</v>
      </c>
      <c r="AE37" s="78">
        <f t="shared" si="33"/>
        <v>0</v>
      </c>
      <c r="AF37" s="78">
        <f t="shared" si="33"/>
        <v>0</v>
      </c>
      <c r="AG37" s="78">
        <f t="shared" si="33"/>
        <v>0</v>
      </c>
      <c r="AH37" s="78">
        <f t="shared" si="33"/>
        <v>0</v>
      </c>
      <c r="AI37" s="79">
        <f t="shared" si="38"/>
        <v>0</v>
      </c>
      <c r="AK37" s="78">
        <f t="shared" si="39"/>
        <v>0</v>
      </c>
      <c r="AL37" s="78">
        <f t="shared" si="34"/>
        <v>0</v>
      </c>
      <c r="AM37" s="78">
        <f t="shared" si="34"/>
        <v>0</v>
      </c>
      <c r="AN37" s="78">
        <f t="shared" si="34"/>
        <v>0</v>
      </c>
      <c r="AO37" s="78">
        <f t="shared" si="34"/>
        <v>0</v>
      </c>
      <c r="AP37" s="78">
        <f t="shared" si="34"/>
        <v>0</v>
      </c>
      <c r="AQ37" s="78">
        <f t="shared" si="34"/>
        <v>0</v>
      </c>
      <c r="AR37" s="78">
        <f t="shared" si="34"/>
        <v>0</v>
      </c>
      <c r="AS37" s="78">
        <f t="shared" si="34"/>
        <v>0</v>
      </c>
      <c r="AT37" s="78">
        <f t="shared" si="34"/>
        <v>0</v>
      </c>
      <c r="AU37" s="78">
        <f t="shared" si="34"/>
        <v>0</v>
      </c>
      <c r="AV37" s="78">
        <f t="shared" si="34"/>
        <v>0</v>
      </c>
    </row>
    <row r="38" spans="1:48" ht="14.25">
      <c r="A38" s="74"/>
      <c r="B38" s="39">
        <f>IFERROR((INDEX(GrantList[Account],MATCH(A38,GrantList[Fund],0))),0)</f>
        <v>0</v>
      </c>
      <c r="C38" s="39">
        <f>IFERROR((INDEX(GrantList[Fund Desc],MATCH(A38,GrantList[Fund],0))),0)</f>
        <v>0</v>
      </c>
      <c r="D38" s="37">
        <f t="shared" si="35"/>
        <v>0</v>
      </c>
      <c r="E38" s="38">
        <f>IFERROR((INDEX(GrantList[Study Type],MATCH(A38,GrantList[Fund],0))),0)</f>
        <v>0</v>
      </c>
      <c r="F38" s="36">
        <f t="shared" si="40"/>
        <v>0</v>
      </c>
      <c r="G38" s="35">
        <f>IFERROR((INDEX(GrantList[Budget End Date],MATCH(A38,GrantList[Fund],0))),0)</f>
        <v>0</v>
      </c>
      <c r="H38" s="3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6">
        <f t="shared" si="36"/>
        <v>0</v>
      </c>
      <c r="V38" s="33"/>
      <c r="W38" s="78">
        <f t="shared" si="37"/>
        <v>0</v>
      </c>
      <c r="X38" s="78">
        <f t="shared" si="33"/>
        <v>0</v>
      </c>
      <c r="Y38" s="78">
        <f t="shared" si="33"/>
        <v>0</v>
      </c>
      <c r="Z38" s="78">
        <f t="shared" si="33"/>
        <v>0</v>
      </c>
      <c r="AA38" s="78">
        <f t="shared" si="33"/>
        <v>0</v>
      </c>
      <c r="AB38" s="78">
        <f t="shared" si="33"/>
        <v>0</v>
      </c>
      <c r="AC38" s="78">
        <f t="shared" si="33"/>
        <v>0</v>
      </c>
      <c r="AD38" s="78">
        <f t="shared" si="33"/>
        <v>0</v>
      </c>
      <c r="AE38" s="78">
        <f t="shared" si="33"/>
        <v>0</v>
      </c>
      <c r="AF38" s="78">
        <f t="shared" si="33"/>
        <v>0</v>
      </c>
      <c r="AG38" s="78">
        <f t="shared" si="33"/>
        <v>0</v>
      </c>
      <c r="AH38" s="78">
        <f t="shared" si="33"/>
        <v>0</v>
      </c>
      <c r="AI38" s="79">
        <f t="shared" si="38"/>
        <v>0</v>
      </c>
      <c r="AK38" s="78">
        <f t="shared" si="39"/>
        <v>0</v>
      </c>
      <c r="AL38" s="78">
        <f t="shared" si="34"/>
        <v>0</v>
      </c>
      <c r="AM38" s="78">
        <f t="shared" si="34"/>
        <v>0</v>
      </c>
      <c r="AN38" s="78">
        <f t="shared" si="34"/>
        <v>0</v>
      </c>
      <c r="AO38" s="78">
        <f t="shared" si="34"/>
        <v>0</v>
      </c>
      <c r="AP38" s="78">
        <f t="shared" si="34"/>
        <v>0</v>
      </c>
      <c r="AQ38" s="78">
        <f t="shared" si="34"/>
        <v>0</v>
      </c>
      <c r="AR38" s="78">
        <f t="shared" si="34"/>
        <v>0</v>
      </c>
      <c r="AS38" s="78">
        <f t="shared" si="34"/>
        <v>0</v>
      </c>
      <c r="AT38" s="78">
        <f t="shared" si="34"/>
        <v>0</v>
      </c>
      <c r="AU38" s="78">
        <f t="shared" si="34"/>
        <v>0</v>
      </c>
      <c r="AV38" s="78">
        <f t="shared" si="34"/>
        <v>0</v>
      </c>
    </row>
    <row r="39" spans="1:48" ht="14.25">
      <c r="A39" s="74"/>
      <c r="B39" s="39">
        <f>IFERROR((INDEX(GrantList[Account],MATCH(A39,GrantList[Fund],0))),0)</f>
        <v>0</v>
      </c>
      <c r="C39" s="39">
        <f>IFERROR((INDEX(GrantList[Fund Desc],MATCH(A39,GrantList[Fund],0))),0)</f>
        <v>0</v>
      </c>
      <c r="D39" s="37">
        <f t="shared" si="35"/>
        <v>0</v>
      </c>
      <c r="E39" s="38">
        <f>IFERROR((INDEX(GrantList[Study Type],MATCH(A39,GrantList[Fund],0))),0)</f>
        <v>0</v>
      </c>
      <c r="F39" s="36">
        <f t="shared" si="40"/>
        <v>0</v>
      </c>
      <c r="G39" s="35">
        <f>IFERROR((INDEX(GrantList[Budget End Date],MATCH(A39,GrantList[Fund],0))),0)</f>
        <v>0</v>
      </c>
      <c r="H39" s="34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6">
        <f t="shared" si="36"/>
        <v>0</v>
      </c>
      <c r="V39" s="33"/>
      <c r="W39" s="78">
        <f t="shared" si="37"/>
        <v>0</v>
      </c>
      <c r="X39" s="78">
        <f t="shared" si="33"/>
        <v>0</v>
      </c>
      <c r="Y39" s="78">
        <f t="shared" si="33"/>
        <v>0</v>
      </c>
      <c r="Z39" s="78">
        <f t="shared" si="33"/>
        <v>0</v>
      </c>
      <c r="AA39" s="78">
        <f t="shared" si="33"/>
        <v>0</v>
      </c>
      <c r="AB39" s="78">
        <f t="shared" si="33"/>
        <v>0</v>
      </c>
      <c r="AC39" s="78">
        <f t="shared" si="33"/>
        <v>0</v>
      </c>
      <c r="AD39" s="78">
        <f t="shared" si="33"/>
        <v>0</v>
      </c>
      <c r="AE39" s="78">
        <f t="shared" si="33"/>
        <v>0</v>
      </c>
      <c r="AF39" s="78">
        <f t="shared" si="33"/>
        <v>0</v>
      </c>
      <c r="AG39" s="78">
        <f t="shared" si="33"/>
        <v>0</v>
      </c>
      <c r="AH39" s="78">
        <f t="shared" si="33"/>
        <v>0</v>
      </c>
      <c r="AI39" s="79">
        <f t="shared" si="38"/>
        <v>0</v>
      </c>
      <c r="AK39" s="78">
        <f t="shared" si="39"/>
        <v>0</v>
      </c>
      <c r="AL39" s="78">
        <f t="shared" si="34"/>
        <v>0</v>
      </c>
      <c r="AM39" s="78">
        <f t="shared" si="34"/>
        <v>0</v>
      </c>
      <c r="AN39" s="78">
        <f t="shared" si="34"/>
        <v>0</v>
      </c>
      <c r="AO39" s="78">
        <f t="shared" si="34"/>
        <v>0</v>
      </c>
      <c r="AP39" s="78">
        <f t="shared" si="34"/>
        <v>0</v>
      </c>
      <c r="AQ39" s="78">
        <f t="shared" si="34"/>
        <v>0</v>
      </c>
      <c r="AR39" s="78">
        <f t="shared" si="34"/>
        <v>0</v>
      </c>
      <c r="AS39" s="78">
        <f t="shared" si="34"/>
        <v>0</v>
      </c>
      <c r="AT39" s="78">
        <f t="shared" si="34"/>
        <v>0</v>
      </c>
      <c r="AU39" s="78">
        <f t="shared" si="34"/>
        <v>0</v>
      </c>
      <c r="AV39" s="78">
        <f t="shared" si="34"/>
        <v>0</v>
      </c>
    </row>
    <row r="40" spans="1:48" ht="14.25">
      <c r="A40" s="74"/>
      <c r="B40" s="39">
        <f>IFERROR((INDEX(GrantList[Account],MATCH(A40,GrantList[Fund],0))),0)</f>
        <v>0</v>
      </c>
      <c r="C40" s="39">
        <f>IFERROR((INDEX(GrantList[Fund Desc],MATCH(A40,GrantList[Fund],0))),0)</f>
        <v>0</v>
      </c>
      <c r="D40" s="37">
        <f t="shared" si="35"/>
        <v>0</v>
      </c>
      <c r="E40" s="38">
        <f>IFERROR((INDEX(GrantList[Study Type],MATCH(A40,GrantList[Fund],0))),0)</f>
        <v>0</v>
      </c>
      <c r="F40" s="36">
        <f t="shared" si="40"/>
        <v>0</v>
      </c>
      <c r="G40" s="35">
        <f>IFERROR((INDEX(GrantList[Budget End Date],MATCH(A40,GrantList[Fund],0))),0)</f>
        <v>0</v>
      </c>
      <c r="H40" s="34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6">
        <f t="shared" si="36"/>
        <v>0</v>
      </c>
      <c r="V40" s="33"/>
      <c r="W40" s="78">
        <f t="shared" si="37"/>
        <v>0</v>
      </c>
      <c r="X40" s="78">
        <f t="shared" si="33"/>
        <v>0</v>
      </c>
      <c r="Y40" s="78">
        <f t="shared" si="33"/>
        <v>0</v>
      </c>
      <c r="Z40" s="78">
        <f t="shared" si="33"/>
        <v>0</v>
      </c>
      <c r="AA40" s="78">
        <f t="shared" si="33"/>
        <v>0</v>
      </c>
      <c r="AB40" s="78">
        <f t="shared" si="33"/>
        <v>0</v>
      </c>
      <c r="AC40" s="78">
        <f t="shared" si="33"/>
        <v>0</v>
      </c>
      <c r="AD40" s="78">
        <f t="shared" si="33"/>
        <v>0</v>
      </c>
      <c r="AE40" s="78">
        <f t="shared" si="33"/>
        <v>0</v>
      </c>
      <c r="AF40" s="78">
        <f t="shared" si="33"/>
        <v>0</v>
      </c>
      <c r="AG40" s="78">
        <f t="shared" si="33"/>
        <v>0</v>
      </c>
      <c r="AH40" s="78">
        <f t="shared" si="33"/>
        <v>0</v>
      </c>
      <c r="AI40" s="79">
        <f t="shared" si="38"/>
        <v>0</v>
      </c>
      <c r="AK40" s="78">
        <f t="shared" si="39"/>
        <v>0</v>
      </c>
      <c r="AL40" s="78">
        <f t="shared" si="34"/>
        <v>0</v>
      </c>
      <c r="AM40" s="78">
        <f t="shared" si="34"/>
        <v>0</v>
      </c>
      <c r="AN40" s="78">
        <f t="shared" si="34"/>
        <v>0</v>
      </c>
      <c r="AO40" s="78">
        <f t="shared" si="34"/>
        <v>0</v>
      </c>
      <c r="AP40" s="78">
        <f t="shared" si="34"/>
        <v>0</v>
      </c>
      <c r="AQ40" s="78">
        <f t="shared" si="34"/>
        <v>0</v>
      </c>
      <c r="AR40" s="78">
        <f t="shared" si="34"/>
        <v>0</v>
      </c>
      <c r="AS40" s="78">
        <f t="shared" si="34"/>
        <v>0</v>
      </c>
      <c r="AT40" s="78">
        <f t="shared" si="34"/>
        <v>0</v>
      </c>
      <c r="AU40" s="78">
        <f t="shared" si="34"/>
        <v>0</v>
      </c>
      <c r="AV40" s="78">
        <f t="shared" si="34"/>
        <v>0</v>
      </c>
    </row>
    <row r="41" spans="1:48" ht="14.25">
      <c r="A41" s="74"/>
      <c r="B41" s="39">
        <f>IFERROR((INDEX(GrantList[Account],MATCH(A41,GrantList[Fund],0))),0)</f>
        <v>0</v>
      </c>
      <c r="C41" s="39">
        <f>IFERROR((INDEX(GrantList[Fund Desc],MATCH(A41,GrantList[Fund],0))),0)</f>
        <v>0</v>
      </c>
      <c r="D41" s="37">
        <f t="shared" si="35"/>
        <v>0</v>
      </c>
      <c r="E41" s="38">
        <f>IFERROR((INDEX(GrantList[Study Type],MATCH(A41,GrantList[Fund],0))),0)</f>
        <v>0</v>
      </c>
      <c r="F41" s="36">
        <f t="shared" si="40"/>
        <v>0</v>
      </c>
      <c r="G41" s="35">
        <f>IFERROR((INDEX(GrantList[Budget End Date],MATCH(A41,GrantList[Fund],0))),0)</f>
        <v>0</v>
      </c>
      <c r="H41" s="34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6">
        <f t="shared" si="36"/>
        <v>0</v>
      </c>
      <c r="V41" s="33"/>
      <c r="W41" s="78">
        <f t="shared" si="37"/>
        <v>0</v>
      </c>
      <c r="X41" s="78">
        <f t="shared" si="33"/>
        <v>0</v>
      </c>
      <c r="Y41" s="78">
        <f t="shared" si="33"/>
        <v>0</v>
      </c>
      <c r="Z41" s="78">
        <f t="shared" si="33"/>
        <v>0</v>
      </c>
      <c r="AA41" s="78">
        <f t="shared" si="33"/>
        <v>0</v>
      </c>
      <c r="AB41" s="78">
        <f t="shared" si="33"/>
        <v>0</v>
      </c>
      <c r="AC41" s="78">
        <f t="shared" si="33"/>
        <v>0</v>
      </c>
      <c r="AD41" s="78">
        <f t="shared" si="33"/>
        <v>0</v>
      </c>
      <c r="AE41" s="78">
        <f t="shared" si="33"/>
        <v>0</v>
      </c>
      <c r="AF41" s="78">
        <f t="shared" si="33"/>
        <v>0</v>
      </c>
      <c r="AG41" s="78">
        <f t="shared" si="33"/>
        <v>0</v>
      </c>
      <c r="AH41" s="78">
        <f t="shared" si="33"/>
        <v>0</v>
      </c>
      <c r="AI41" s="79">
        <f t="shared" si="38"/>
        <v>0</v>
      </c>
      <c r="AK41" s="78">
        <f t="shared" si="39"/>
        <v>0</v>
      </c>
      <c r="AL41" s="78">
        <f t="shared" si="34"/>
        <v>0</v>
      </c>
      <c r="AM41" s="78">
        <f t="shared" si="34"/>
        <v>0</v>
      </c>
      <c r="AN41" s="78">
        <f t="shared" si="34"/>
        <v>0</v>
      </c>
      <c r="AO41" s="78">
        <f t="shared" si="34"/>
        <v>0</v>
      </c>
      <c r="AP41" s="78">
        <f t="shared" si="34"/>
        <v>0</v>
      </c>
      <c r="AQ41" s="78">
        <f t="shared" si="34"/>
        <v>0</v>
      </c>
      <c r="AR41" s="78">
        <f t="shared" si="34"/>
        <v>0</v>
      </c>
      <c r="AS41" s="78">
        <f t="shared" si="34"/>
        <v>0</v>
      </c>
      <c r="AT41" s="78">
        <f t="shared" si="34"/>
        <v>0</v>
      </c>
      <c r="AU41" s="78">
        <f t="shared" si="34"/>
        <v>0</v>
      </c>
      <c r="AV41" s="78">
        <f t="shared" si="34"/>
        <v>0</v>
      </c>
    </row>
    <row r="42" spans="1:48" ht="14.25">
      <c r="A42" s="74"/>
      <c r="B42" s="39">
        <f>IFERROR((INDEX(GrantList[Account],MATCH(A42,GrantList[Fund],0))),0)</f>
        <v>0</v>
      </c>
      <c r="C42" s="39">
        <f>IFERROR((INDEX(GrantList[Fund Desc],MATCH(A42,GrantList[Fund],0))),0)</f>
        <v>0</v>
      </c>
      <c r="D42" s="37">
        <f t="shared" si="35"/>
        <v>0</v>
      </c>
      <c r="E42" s="38">
        <f>IFERROR((INDEX(GrantList[Study Type],MATCH(A42,GrantList[Fund],0))),0)</f>
        <v>0</v>
      </c>
      <c r="F42" s="36">
        <f t="shared" si="40"/>
        <v>0</v>
      </c>
      <c r="G42" s="35">
        <f>IFERROR((INDEX(GrantList[Budget End Date],MATCH(A42,GrantList[Fund],0))),0)</f>
        <v>0</v>
      </c>
      <c r="H42" s="34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6">
        <f t="shared" si="36"/>
        <v>0</v>
      </c>
      <c r="V42" s="33"/>
      <c r="W42" s="78">
        <f t="shared" si="37"/>
        <v>0</v>
      </c>
      <c r="X42" s="78">
        <f t="shared" si="33"/>
        <v>0</v>
      </c>
      <c r="Y42" s="78">
        <f t="shared" si="33"/>
        <v>0</v>
      </c>
      <c r="Z42" s="78">
        <f t="shared" si="33"/>
        <v>0</v>
      </c>
      <c r="AA42" s="78">
        <f t="shared" si="33"/>
        <v>0</v>
      </c>
      <c r="AB42" s="78">
        <f t="shared" si="33"/>
        <v>0</v>
      </c>
      <c r="AC42" s="78">
        <f t="shared" si="33"/>
        <v>0</v>
      </c>
      <c r="AD42" s="78">
        <f t="shared" si="33"/>
        <v>0</v>
      </c>
      <c r="AE42" s="78">
        <f t="shared" si="33"/>
        <v>0</v>
      </c>
      <c r="AF42" s="78">
        <f t="shared" si="33"/>
        <v>0</v>
      </c>
      <c r="AG42" s="78">
        <f t="shared" si="33"/>
        <v>0</v>
      </c>
      <c r="AH42" s="78">
        <f t="shared" si="33"/>
        <v>0</v>
      </c>
      <c r="AI42" s="79">
        <f t="shared" si="38"/>
        <v>0</v>
      </c>
      <c r="AK42" s="78">
        <f t="shared" si="39"/>
        <v>0</v>
      </c>
      <c r="AL42" s="78">
        <f t="shared" si="34"/>
        <v>0</v>
      </c>
      <c r="AM42" s="78">
        <f t="shared" si="34"/>
        <v>0</v>
      </c>
      <c r="AN42" s="78">
        <f t="shared" si="34"/>
        <v>0</v>
      </c>
      <c r="AO42" s="78">
        <f t="shared" si="34"/>
        <v>0</v>
      </c>
      <c r="AP42" s="78">
        <f t="shared" si="34"/>
        <v>0</v>
      </c>
      <c r="AQ42" s="78">
        <f t="shared" si="34"/>
        <v>0</v>
      </c>
      <c r="AR42" s="78">
        <f t="shared" si="34"/>
        <v>0</v>
      </c>
      <c r="AS42" s="78">
        <f t="shared" si="34"/>
        <v>0</v>
      </c>
      <c r="AT42" s="78">
        <f t="shared" si="34"/>
        <v>0</v>
      </c>
      <c r="AU42" s="78">
        <f t="shared" si="34"/>
        <v>0</v>
      </c>
      <c r="AV42" s="78">
        <f t="shared" si="34"/>
        <v>0</v>
      </c>
    </row>
    <row r="43" spans="1:48" ht="13.5" customHeight="1">
      <c r="C43" s="32" t="s">
        <v>16</v>
      </c>
      <c r="D43" s="31">
        <f>SUM(D35:D42)</f>
        <v>0</v>
      </c>
      <c r="E43" s="30"/>
      <c r="F43" s="29"/>
      <c r="I43" s="76">
        <f t="shared" ref="I43:T43" si="41">SUM(I35:I42)</f>
        <v>0</v>
      </c>
      <c r="J43" s="76">
        <f t="shared" si="41"/>
        <v>0</v>
      </c>
      <c r="K43" s="76">
        <f t="shared" si="41"/>
        <v>0</v>
      </c>
      <c r="L43" s="76">
        <f t="shared" si="41"/>
        <v>0</v>
      </c>
      <c r="M43" s="76">
        <f t="shared" si="41"/>
        <v>0</v>
      </c>
      <c r="N43" s="76">
        <f t="shared" si="41"/>
        <v>0</v>
      </c>
      <c r="O43" s="76">
        <f t="shared" si="41"/>
        <v>0</v>
      </c>
      <c r="P43" s="76">
        <f t="shared" si="41"/>
        <v>0</v>
      </c>
      <c r="Q43" s="76">
        <f t="shared" si="41"/>
        <v>0</v>
      </c>
      <c r="R43" s="76">
        <f t="shared" si="41"/>
        <v>0</v>
      </c>
      <c r="S43" s="76">
        <f t="shared" si="41"/>
        <v>0</v>
      </c>
      <c r="T43" s="76">
        <f t="shared" si="41"/>
        <v>0</v>
      </c>
      <c r="U43" s="76">
        <f t="shared" si="36"/>
        <v>0</v>
      </c>
      <c r="V43" s="26"/>
      <c r="W43" s="78">
        <f>SUM(W35:W42)</f>
        <v>0</v>
      </c>
      <c r="X43" s="78">
        <f t="shared" ref="X43:AH43" si="42">SUM(X35:X42)</f>
        <v>0</v>
      </c>
      <c r="Y43" s="78">
        <f t="shared" si="42"/>
        <v>0</v>
      </c>
      <c r="Z43" s="78">
        <f t="shared" si="42"/>
        <v>0</v>
      </c>
      <c r="AA43" s="78">
        <f t="shared" si="42"/>
        <v>0</v>
      </c>
      <c r="AB43" s="78">
        <f t="shared" si="42"/>
        <v>0</v>
      </c>
      <c r="AC43" s="78">
        <f t="shared" si="42"/>
        <v>0</v>
      </c>
      <c r="AD43" s="78">
        <f t="shared" si="42"/>
        <v>0</v>
      </c>
      <c r="AE43" s="78">
        <f t="shared" si="42"/>
        <v>0</v>
      </c>
      <c r="AF43" s="78">
        <f t="shared" si="42"/>
        <v>0</v>
      </c>
      <c r="AG43" s="78">
        <f t="shared" si="42"/>
        <v>0</v>
      </c>
      <c r="AH43" s="78">
        <f t="shared" si="42"/>
        <v>0</v>
      </c>
      <c r="AI43" s="78">
        <f t="shared" ref="AI43" si="43">SUM(AI35:AI42)</f>
        <v>0</v>
      </c>
      <c r="AK43" s="78">
        <f>SUM(AK35:AK42)</f>
        <v>0</v>
      </c>
      <c r="AL43" s="78">
        <f t="shared" ref="AL43:AV43" si="44">SUM(AL35:AL42)</f>
        <v>0</v>
      </c>
      <c r="AM43" s="78">
        <f t="shared" si="44"/>
        <v>0</v>
      </c>
      <c r="AN43" s="78">
        <f t="shared" si="44"/>
        <v>0</v>
      </c>
      <c r="AO43" s="78">
        <f t="shared" si="44"/>
        <v>0</v>
      </c>
      <c r="AP43" s="78">
        <f t="shared" si="44"/>
        <v>0</v>
      </c>
      <c r="AQ43" s="78">
        <f t="shared" si="44"/>
        <v>0</v>
      </c>
      <c r="AR43" s="78">
        <f t="shared" si="44"/>
        <v>0</v>
      </c>
      <c r="AS43" s="78">
        <f t="shared" si="44"/>
        <v>0</v>
      </c>
      <c r="AT43" s="78">
        <f t="shared" si="44"/>
        <v>0</v>
      </c>
      <c r="AU43" s="78">
        <f t="shared" si="44"/>
        <v>0</v>
      </c>
      <c r="AV43" s="78">
        <f t="shared" si="44"/>
        <v>0</v>
      </c>
    </row>
    <row r="44" spans="1:48">
      <c r="D44" s="25" t="e">
        <f>+D43-D32</f>
        <v>#VALUE!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7"/>
      <c r="V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8" ht="12.75">
      <c r="I45" s="50"/>
      <c r="J45" s="50"/>
      <c r="K45" s="50"/>
      <c r="L45" s="50"/>
      <c r="M45" s="50"/>
      <c r="N45" s="49"/>
      <c r="O45" s="49"/>
      <c r="P45" s="49"/>
      <c r="Q45" s="49"/>
      <c r="R45" s="49"/>
      <c r="S45" s="49"/>
    </row>
    <row r="46" spans="1:48" ht="12.75">
      <c r="D46" s="25"/>
      <c r="I46" s="50"/>
      <c r="J46" s="50"/>
      <c r="K46" s="50"/>
      <c r="L46" s="50"/>
      <c r="M46" s="50"/>
      <c r="N46" s="49"/>
      <c r="O46" s="49"/>
      <c r="P46" s="49"/>
      <c r="Q46" s="49"/>
      <c r="R46" s="49"/>
      <c r="S46" s="49"/>
    </row>
    <row r="47" spans="1:48" ht="12.75">
      <c r="A47" s="47" t="s">
        <v>90</v>
      </c>
      <c r="B47" s="113"/>
      <c r="D47" s="46"/>
      <c r="E47" s="45">
        <f>D47/12</f>
        <v>0</v>
      </c>
      <c r="F47" s="24" t="s">
        <v>24</v>
      </c>
      <c r="AL47" s="73">
        <v>0.30499999999999999</v>
      </c>
      <c r="AM47" s="73">
        <v>0.09</v>
      </c>
      <c r="AO47" s="73">
        <v>0.32600000000000001</v>
      </c>
    </row>
    <row r="48" spans="1:48" ht="12.75">
      <c r="A48" s="47" t="s">
        <v>91</v>
      </c>
      <c r="B48" s="44"/>
      <c r="J48" s="43"/>
      <c r="K48" s="43"/>
      <c r="L48" s="43"/>
      <c r="M48" s="43"/>
      <c r="N48" s="43"/>
      <c r="AK48" s="24" t="s">
        <v>23</v>
      </c>
    </row>
    <row r="49" spans="1:48">
      <c r="A49" s="42" t="s">
        <v>15</v>
      </c>
      <c r="B49" s="42" t="s">
        <v>14</v>
      </c>
      <c r="C49" s="42" t="s">
        <v>13</v>
      </c>
      <c r="D49" s="42" t="s">
        <v>21</v>
      </c>
      <c r="E49" s="42" t="s">
        <v>22</v>
      </c>
      <c r="F49" s="42" t="s">
        <v>20</v>
      </c>
      <c r="G49" s="42" t="s">
        <v>19</v>
      </c>
      <c r="I49" s="40">
        <f>I34</f>
        <v>44743</v>
      </c>
      <c r="J49" s="40">
        <f t="shared" ref="J49:T49" si="45">J34</f>
        <v>44774</v>
      </c>
      <c r="K49" s="40">
        <f t="shared" si="45"/>
        <v>44805</v>
      </c>
      <c r="L49" s="40">
        <f t="shared" si="45"/>
        <v>44835</v>
      </c>
      <c r="M49" s="40">
        <f t="shared" si="45"/>
        <v>44866</v>
      </c>
      <c r="N49" s="40">
        <f t="shared" si="45"/>
        <v>44896</v>
      </c>
      <c r="O49" s="40">
        <f t="shared" si="45"/>
        <v>44927</v>
      </c>
      <c r="P49" s="40">
        <f t="shared" si="45"/>
        <v>44958</v>
      </c>
      <c r="Q49" s="40">
        <f t="shared" si="45"/>
        <v>44986</v>
      </c>
      <c r="R49" s="40">
        <f t="shared" si="45"/>
        <v>45017</v>
      </c>
      <c r="S49" s="40">
        <f t="shared" si="45"/>
        <v>45047</v>
      </c>
      <c r="T49" s="40">
        <f t="shared" si="45"/>
        <v>45078</v>
      </c>
      <c r="U49" s="41" t="s">
        <v>57</v>
      </c>
      <c r="W49" s="40">
        <f>I49</f>
        <v>44743</v>
      </c>
      <c r="X49" s="40">
        <f t="shared" ref="X49:AH49" si="46">J49</f>
        <v>44774</v>
      </c>
      <c r="Y49" s="40">
        <f t="shared" si="46"/>
        <v>44805</v>
      </c>
      <c r="Z49" s="40">
        <f t="shared" si="46"/>
        <v>44835</v>
      </c>
      <c r="AA49" s="40">
        <f t="shared" si="46"/>
        <v>44866</v>
      </c>
      <c r="AB49" s="40">
        <f t="shared" si="46"/>
        <v>44896</v>
      </c>
      <c r="AC49" s="40">
        <f t="shared" si="46"/>
        <v>44927</v>
      </c>
      <c r="AD49" s="40">
        <f t="shared" si="46"/>
        <v>44958</v>
      </c>
      <c r="AE49" s="40">
        <f t="shared" si="46"/>
        <v>44986</v>
      </c>
      <c r="AF49" s="40">
        <f t="shared" si="46"/>
        <v>45017</v>
      </c>
      <c r="AG49" s="40">
        <f t="shared" si="46"/>
        <v>45047</v>
      </c>
      <c r="AH49" s="40">
        <f t="shared" si="46"/>
        <v>45078</v>
      </c>
      <c r="AI49" s="41" t="s">
        <v>18</v>
      </c>
      <c r="AK49" s="40">
        <f>W49</f>
        <v>44743</v>
      </c>
      <c r="AL49" s="40">
        <f t="shared" ref="AL49:AV49" si="47">X49</f>
        <v>44774</v>
      </c>
      <c r="AM49" s="40">
        <f t="shared" si="47"/>
        <v>44805</v>
      </c>
      <c r="AN49" s="40">
        <f t="shared" si="47"/>
        <v>44835</v>
      </c>
      <c r="AO49" s="40">
        <f t="shared" si="47"/>
        <v>44866</v>
      </c>
      <c r="AP49" s="40">
        <f t="shared" si="47"/>
        <v>44896</v>
      </c>
      <c r="AQ49" s="40">
        <f t="shared" si="47"/>
        <v>44927</v>
      </c>
      <c r="AR49" s="40">
        <f t="shared" si="47"/>
        <v>44958</v>
      </c>
      <c r="AS49" s="40">
        <f t="shared" si="47"/>
        <v>44986</v>
      </c>
      <c r="AT49" s="40">
        <f t="shared" si="47"/>
        <v>45017</v>
      </c>
      <c r="AU49" s="40">
        <f t="shared" si="47"/>
        <v>45047</v>
      </c>
      <c r="AV49" s="40">
        <f t="shared" si="47"/>
        <v>45078</v>
      </c>
    </row>
    <row r="50" spans="1:48" ht="14.25">
      <c r="A50" s="74"/>
      <c r="B50" s="39">
        <f>IFERROR((INDEX(GrantList[Account],MATCH(A50,GrantList[Fund],0))),0)</f>
        <v>0</v>
      </c>
      <c r="C50" s="39">
        <f>IFERROR((INDEX(GrantList[Fund Desc],MATCH(A50,GrantList[Fund],0))),0)</f>
        <v>0</v>
      </c>
      <c r="D50" s="37">
        <f>+AI50</f>
        <v>0</v>
      </c>
      <c r="E50" s="38">
        <f>IFERROR((INDEX(GrantList[Study Type],MATCH(A50,GrantList[Fund],0))),0)</f>
        <v>0</v>
      </c>
      <c r="F50" s="36"/>
      <c r="G50" s="35">
        <f>IFERROR((INDEX(GrantList[Budget End Date],MATCH(A50,GrantList[Fund],0))),0)</f>
        <v>0</v>
      </c>
      <c r="H50" s="34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6">
        <f>SUM(I50:T50)/12</f>
        <v>0</v>
      </c>
      <c r="V50" s="33"/>
      <c r="W50" s="78">
        <f>IF(W$4&lt;$G50,I50*$E$47,0)</f>
        <v>0</v>
      </c>
      <c r="X50" s="78">
        <f t="shared" ref="X50:AH57" si="48">IF(X$4&lt;$G50,J50*$E$47,0)</f>
        <v>0</v>
      </c>
      <c r="Y50" s="78">
        <f t="shared" si="48"/>
        <v>0</v>
      </c>
      <c r="Z50" s="78">
        <f t="shared" si="48"/>
        <v>0</v>
      </c>
      <c r="AA50" s="78">
        <f t="shared" si="48"/>
        <v>0</v>
      </c>
      <c r="AB50" s="78">
        <f t="shared" si="48"/>
        <v>0</v>
      </c>
      <c r="AC50" s="78">
        <f t="shared" si="48"/>
        <v>0</v>
      </c>
      <c r="AD50" s="78">
        <f t="shared" si="48"/>
        <v>0</v>
      </c>
      <c r="AE50" s="78">
        <f t="shared" si="48"/>
        <v>0</v>
      </c>
      <c r="AF50" s="78">
        <f t="shared" si="48"/>
        <v>0</v>
      </c>
      <c r="AG50" s="78">
        <f t="shared" si="48"/>
        <v>0</v>
      </c>
      <c r="AH50" s="78">
        <f t="shared" si="48"/>
        <v>0</v>
      </c>
      <c r="AI50" s="79">
        <f>SUM(W50:AH50)</f>
        <v>0</v>
      </c>
      <c r="AK50" s="78">
        <f>IF(AND(AK$4&lt;=$G50,$F50="Full Time",$E50="Non-Federal"),W50*$AO$2,IF(AND(AK$4&lt;=$G50,$F50="Full Time",$E50="Federal"),W50*$AL$2,(IF(AND(AK$4&lt;=$G50,$F50="Part Time"),$W50*$AM$2,0))))</f>
        <v>0</v>
      </c>
      <c r="AL50" s="78">
        <f t="shared" ref="AL50:AV57" si="49">IF(AND(AL$4&lt;=$G50,$F50="Full Time",$E50="Non-Federal"),X50*$AO$2,IF(AND(AL$4&lt;=$G50,$F50="Full Time",$E50="Federal"),X50*$AL$2,(IF(AND(AL$4&lt;=$G50,$F50="Part Time"),$W50*$AM$2,0))))</f>
        <v>0</v>
      </c>
      <c r="AM50" s="78">
        <f t="shared" si="49"/>
        <v>0</v>
      </c>
      <c r="AN50" s="78">
        <f t="shared" si="49"/>
        <v>0</v>
      </c>
      <c r="AO50" s="78">
        <f t="shared" si="49"/>
        <v>0</v>
      </c>
      <c r="AP50" s="78">
        <f t="shared" si="49"/>
        <v>0</v>
      </c>
      <c r="AQ50" s="78">
        <f t="shared" si="49"/>
        <v>0</v>
      </c>
      <c r="AR50" s="78">
        <f t="shared" si="49"/>
        <v>0</v>
      </c>
      <c r="AS50" s="78">
        <f t="shared" si="49"/>
        <v>0</v>
      </c>
      <c r="AT50" s="78">
        <f t="shared" si="49"/>
        <v>0</v>
      </c>
      <c r="AU50" s="78">
        <f t="shared" si="49"/>
        <v>0</v>
      </c>
      <c r="AV50" s="78">
        <f t="shared" si="49"/>
        <v>0</v>
      </c>
    </row>
    <row r="51" spans="1:48" ht="14.25">
      <c r="A51" s="74"/>
      <c r="B51" s="39">
        <f>IFERROR((INDEX(GrantList[Account],MATCH(A51,GrantList[Fund],0))),0)</f>
        <v>0</v>
      </c>
      <c r="C51" s="39">
        <f>IFERROR((INDEX(GrantList[Fund Desc],MATCH(A51,GrantList[Fund],0))),0)</f>
        <v>0</v>
      </c>
      <c r="D51" s="37">
        <f t="shared" ref="D51:D57" si="50">+AI51</f>
        <v>0</v>
      </c>
      <c r="E51" s="38">
        <f>IFERROR((INDEX(GrantList[Study Type],MATCH(A51,GrantList[Fund],0))),0)</f>
        <v>0</v>
      </c>
      <c r="F51" s="36">
        <f>F50</f>
        <v>0</v>
      </c>
      <c r="G51" s="35">
        <f>IFERROR((INDEX(GrantList[Budget End Date],MATCH(A51,GrantList[Fund],0))),0)</f>
        <v>0</v>
      </c>
      <c r="H51" s="34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6">
        <f t="shared" ref="U51:U58" si="51">SUM(I51:T51)/12</f>
        <v>0</v>
      </c>
      <c r="V51" s="33"/>
      <c r="W51" s="78">
        <f t="shared" ref="W51:W57" si="52">IF(W$4&lt;$G51,I51*$E$47,0)</f>
        <v>0</v>
      </c>
      <c r="X51" s="78">
        <f t="shared" si="48"/>
        <v>0</v>
      </c>
      <c r="Y51" s="78">
        <f t="shared" si="48"/>
        <v>0</v>
      </c>
      <c r="Z51" s="78">
        <f t="shared" si="48"/>
        <v>0</v>
      </c>
      <c r="AA51" s="78">
        <f t="shared" si="48"/>
        <v>0</v>
      </c>
      <c r="AB51" s="78">
        <f t="shared" si="48"/>
        <v>0</v>
      </c>
      <c r="AC51" s="78">
        <f t="shared" si="48"/>
        <v>0</v>
      </c>
      <c r="AD51" s="78">
        <f t="shared" si="48"/>
        <v>0</v>
      </c>
      <c r="AE51" s="78">
        <f t="shared" si="48"/>
        <v>0</v>
      </c>
      <c r="AF51" s="78">
        <f t="shared" si="48"/>
        <v>0</v>
      </c>
      <c r="AG51" s="78">
        <f t="shared" si="48"/>
        <v>0</v>
      </c>
      <c r="AH51" s="78">
        <f t="shared" si="48"/>
        <v>0</v>
      </c>
      <c r="AI51" s="79">
        <f t="shared" ref="AI51:AI57" si="53">SUM(W51:AH51)</f>
        <v>0</v>
      </c>
      <c r="AK51" s="78">
        <f t="shared" ref="AK51:AK57" si="54">IF(AND(AK$4&lt;=$G51,$F51="Full Time",$E51="Non-Federal"),W51*$AO$2,IF(AND(AK$4&lt;=$G51,$F51="Full Time",$E51="Federal"),W51*$AL$2,(IF(AND(AK$4&lt;=$G51,$F51="Part Time"),$W51*$AM$2,0))))</f>
        <v>0</v>
      </c>
      <c r="AL51" s="78">
        <f t="shared" si="49"/>
        <v>0</v>
      </c>
      <c r="AM51" s="78">
        <f t="shared" si="49"/>
        <v>0</v>
      </c>
      <c r="AN51" s="78">
        <f t="shared" si="49"/>
        <v>0</v>
      </c>
      <c r="AO51" s="78">
        <f t="shared" si="49"/>
        <v>0</v>
      </c>
      <c r="AP51" s="78">
        <f t="shared" si="49"/>
        <v>0</v>
      </c>
      <c r="AQ51" s="78">
        <f t="shared" si="49"/>
        <v>0</v>
      </c>
      <c r="AR51" s="78">
        <f t="shared" si="49"/>
        <v>0</v>
      </c>
      <c r="AS51" s="78">
        <f t="shared" si="49"/>
        <v>0</v>
      </c>
      <c r="AT51" s="78">
        <f t="shared" si="49"/>
        <v>0</v>
      </c>
      <c r="AU51" s="78">
        <f t="shared" si="49"/>
        <v>0</v>
      </c>
      <c r="AV51" s="78">
        <f t="shared" si="49"/>
        <v>0</v>
      </c>
    </row>
    <row r="52" spans="1:48" ht="14.25">
      <c r="A52" s="74"/>
      <c r="B52" s="39">
        <f>IFERROR((INDEX(GrantList[Account],MATCH(A52,GrantList[Fund],0))),0)</f>
        <v>0</v>
      </c>
      <c r="C52" s="39">
        <f>IFERROR((INDEX(GrantList[Fund Desc],MATCH(A52,GrantList[Fund],0))),0)</f>
        <v>0</v>
      </c>
      <c r="D52" s="37">
        <f t="shared" si="50"/>
        <v>0</v>
      </c>
      <c r="E52" s="38">
        <f>IFERROR((INDEX(GrantList[Study Type],MATCH(A52,GrantList[Fund],0))),0)</f>
        <v>0</v>
      </c>
      <c r="F52" s="36">
        <f t="shared" ref="F52:F57" si="55">F51</f>
        <v>0</v>
      </c>
      <c r="G52" s="35">
        <f>IFERROR((INDEX(GrantList[Budget End Date],MATCH(A52,GrantList[Fund],0))),0)</f>
        <v>0</v>
      </c>
      <c r="H52" s="34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6">
        <f t="shared" si="51"/>
        <v>0</v>
      </c>
      <c r="V52" s="33"/>
      <c r="W52" s="78">
        <f t="shared" si="52"/>
        <v>0</v>
      </c>
      <c r="X52" s="78">
        <f t="shared" si="48"/>
        <v>0</v>
      </c>
      <c r="Y52" s="78">
        <f t="shared" si="48"/>
        <v>0</v>
      </c>
      <c r="Z52" s="78">
        <f t="shared" si="48"/>
        <v>0</v>
      </c>
      <c r="AA52" s="78">
        <f t="shared" si="48"/>
        <v>0</v>
      </c>
      <c r="AB52" s="78">
        <f t="shared" si="48"/>
        <v>0</v>
      </c>
      <c r="AC52" s="78">
        <f t="shared" si="48"/>
        <v>0</v>
      </c>
      <c r="AD52" s="78">
        <f t="shared" si="48"/>
        <v>0</v>
      </c>
      <c r="AE52" s="78">
        <f t="shared" si="48"/>
        <v>0</v>
      </c>
      <c r="AF52" s="78">
        <f t="shared" si="48"/>
        <v>0</v>
      </c>
      <c r="AG52" s="78">
        <f t="shared" si="48"/>
        <v>0</v>
      </c>
      <c r="AH52" s="78">
        <f t="shared" si="48"/>
        <v>0</v>
      </c>
      <c r="AI52" s="79">
        <f t="shared" si="53"/>
        <v>0</v>
      </c>
      <c r="AK52" s="78">
        <f t="shared" si="54"/>
        <v>0</v>
      </c>
      <c r="AL52" s="78">
        <f t="shared" si="49"/>
        <v>0</v>
      </c>
      <c r="AM52" s="78">
        <f t="shared" si="49"/>
        <v>0</v>
      </c>
      <c r="AN52" s="78">
        <f t="shared" si="49"/>
        <v>0</v>
      </c>
      <c r="AO52" s="78">
        <f t="shared" si="49"/>
        <v>0</v>
      </c>
      <c r="AP52" s="78">
        <f t="shared" si="49"/>
        <v>0</v>
      </c>
      <c r="AQ52" s="78">
        <f t="shared" si="49"/>
        <v>0</v>
      </c>
      <c r="AR52" s="78">
        <f t="shared" si="49"/>
        <v>0</v>
      </c>
      <c r="AS52" s="78">
        <f t="shared" si="49"/>
        <v>0</v>
      </c>
      <c r="AT52" s="78">
        <f t="shared" si="49"/>
        <v>0</v>
      </c>
      <c r="AU52" s="78">
        <f t="shared" si="49"/>
        <v>0</v>
      </c>
      <c r="AV52" s="78">
        <f t="shared" si="49"/>
        <v>0</v>
      </c>
    </row>
    <row r="53" spans="1:48" ht="14.25">
      <c r="A53" s="74"/>
      <c r="B53" s="39">
        <f>IFERROR((INDEX(GrantList[Account],MATCH(A53,GrantList[Fund],0))),0)</f>
        <v>0</v>
      </c>
      <c r="C53" s="39">
        <f>IFERROR((INDEX(GrantList[Fund Desc],MATCH(A53,GrantList[Fund],0))),0)</f>
        <v>0</v>
      </c>
      <c r="D53" s="37">
        <f t="shared" si="50"/>
        <v>0</v>
      </c>
      <c r="E53" s="38">
        <f>IFERROR((INDEX(GrantList[Study Type],MATCH(A53,GrantList[Fund],0))),0)</f>
        <v>0</v>
      </c>
      <c r="F53" s="36">
        <f t="shared" si="55"/>
        <v>0</v>
      </c>
      <c r="G53" s="35">
        <f>IFERROR((INDEX(GrantList[Budget End Date],MATCH(A53,GrantList[Fund],0))),0)</f>
        <v>0</v>
      </c>
      <c r="H53" s="34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6">
        <f t="shared" si="51"/>
        <v>0</v>
      </c>
      <c r="V53" s="33"/>
      <c r="W53" s="78">
        <f t="shared" si="52"/>
        <v>0</v>
      </c>
      <c r="X53" s="78">
        <f t="shared" si="48"/>
        <v>0</v>
      </c>
      <c r="Y53" s="78">
        <f t="shared" si="48"/>
        <v>0</v>
      </c>
      <c r="Z53" s="78">
        <f t="shared" si="48"/>
        <v>0</v>
      </c>
      <c r="AA53" s="78">
        <f t="shared" si="48"/>
        <v>0</v>
      </c>
      <c r="AB53" s="78">
        <f t="shared" si="48"/>
        <v>0</v>
      </c>
      <c r="AC53" s="78">
        <f t="shared" si="48"/>
        <v>0</v>
      </c>
      <c r="AD53" s="78">
        <f t="shared" si="48"/>
        <v>0</v>
      </c>
      <c r="AE53" s="78">
        <f t="shared" si="48"/>
        <v>0</v>
      </c>
      <c r="AF53" s="78">
        <f t="shared" si="48"/>
        <v>0</v>
      </c>
      <c r="AG53" s="78">
        <f t="shared" si="48"/>
        <v>0</v>
      </c>
      <c r="AH53" s="78">
        <f t="shared" si="48"/>
        <v>0</v>
      </c>
      <c r="AI53" s="79">
        <f t="shared" si="53"/>
        <v>0</v>
      </c>
      <c r="AK53" s="78">
        <f t="shared" si="54"/>
        <v>0</v>
      </c>
      <c r="AL53" s="78">
        <f t="shared" si="49"/>
        <v>0</v>
      </c>
      <c r="AM53" s="78">
        <f t="shared" si="49"/>
        <v>0</v>
      </c>
      <c r="AN53" s="78">
        <f t="shared" si="49"/>
        <v>0</v>
      </c>
      <c r="AO53" s="78">
        <f t="shared" si="49"/>
        <v>0</v>
      </c>
      <c r="AP53" s="78">
        <f t="shared" si="49"/>
        <v>0</v>
      </c>
      <c r="AQ53" s="78">
        <f t="shared" si="49"/>
        <v>0</v>
      </c>
      <c r="AR53" s="78">
        <f t="shared" si="49"/>
        <v>0</v>
      </c>
      <c r="AS53" s="78">
        <f t="shared" si="49"/>
        <v>0</v>
      </c>
      <c r="AT53" s="78">
        <f t="shared" si="49"/>
        <v>0</v>
      </c>
      <c r="AU53" s="78">
        <f t="shared" si="49"/>
        <v>0</v>
      </c>
      <c r="AV53" s="78">
        <f t="shared" si="49"/>
        <v>0</v>
      </c>
    </row>
    <row r="54" spans="1:48" ht="14.25">
      <c r="A54" s="74"/>
      <c r="B54" s="39">
        <f>IFERROR((INDEX(GrantList[Account],MATCH(A54,GrantList[Fund],0))),0)</f>
        <v>0</v>
      </c>
      <c r="C54" s="39">
        <f>IFERROR((INDEX(GrantList[Fund Desc],MATCH(A54,GrantList[Fund],0))),0)</f>
        <v>0</v>
      </c>
      <c r="D54" s="37">
        <f t="shared" si="50"/>
        <v>0</v>
      </c>
      <c r="E54" s="38">
        <f>IFERROR((INDEX(GrantList[Study Type],MATCH(A54,GrantList[Fund],0))),0)</f>
        <v>0</v>
      </c>
      <c r="F54" s="36">
        <f t="shared" si="55"/>
        <v>0</v>
      </c>
      <c r="G54" s="35">
        <f>IFERROR((INDEX(GrantList[Budget End Date],MATCH(A54,GrantList[Fund],0))),0)</f>
        <v>0</v>
      </c>
      <c r="H54" s="34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6">
        <f t="shared" si="51"/>
        <v>0</v>
      </c>
      <c r="V54" s="33"/>
      <c r="W54" s="78">
        <f t="shared" si="52"/>
        <v>0</v>
      </c>
      <c r="X54" s="78">
        <f t="shared" si="48"/>
        <v>0</v>
      </c>
      <c r="Y54" s="78">
        <f t="shared" si="48"/>
        <v>0</v>
      </c>
      <c r="Z54" s="78">
        <f t="shared" si="48"/>
        <v>0</v>
      </c>
      <c r="AA54" s="78">
        <f t="shared" si="48"/>
        <v>0</v>
      </c>
      <c r="AB54" s="78">
        <f t="shared" si="48"/>
        <v>0</v>
      </c>
      <c r="AC54" s="78">
        <f t="shared" si="48"/>
        <v>0</v>
      </c>
      <c r="AD54" s="78">
        <f t="shared" si="48"/>
        <v>0</v>
      </c>
      <c r="AE54" s="78">
        <f t="shared" si="48"/>
        <v>0</v>
      </c>
      <c r="AF54" s="78">
        <f t="shared" si="48"/>
        <v>0</v>
      </c>
      <c r="AG54" s="78">
        <f t="shared" si="48"/>
        <v>0</v>
      </c>
      <c r="AH54" s="78">
        <f t="shared" si="48"/>
        <v>0</v>
      </c>
      <c r="AI54" s="79">
        <f t="shared" si="53"/>
        <v>0</v>
      </c>
      <c r="AK54" s="78">
        <f t="shared" si="54"/>
        <v>0</v>
      </c>
      <c r="AL54" s="78">
        <f t="shared" si="49"/>
        <v>0</v>
      </c>
      <c r="AM54" s="78">
        <f t="shared" si="49"/>
        <v>0</v>
      </c>
      <c r="AN54" s="78">
        <f t="shared" si="49"/>
        <v>0</v>
      </c>
      <c r="AO54" s="78">
        <f t="shared" si="49"/>
        <v>0</v>
      </c>
      <c r="AP54" s="78">
        <f t="shared" si="49"/>
        <v>0</v>
      </c>
      <c r="AQ54" s="78">
        <f t="shared" si="49"/>
        <v>0</v>
      </c>
      <c r="AR54" s="78">
        <f t="shared" si="49"/>
        <v>0</v>
      </c>
      <c r="AS54" s="78">
        <f t="shared" si="49"/>
        <v>0</v>
      </c>
      <c r="AT54" s="78">
        <f t="shared" si="49"/>
        <v>0</v>
      </c>
      <c r="AU54" s="78">
        <f t="shared" si="49"/>
        <v>0</v>
      </c>
      <c r="AV54" s="78">
        <f t="shared" si="49"/>
        <v>0</v>
      </c>
    </row>
    <row r="55" spans="1:48" ht="14.25">
      <c r="A55" s="74"/>
      <c r="B55" s="39">
        <f>IFERROR((INDEX(GrantList[Account],MATCH(A55,GrantList[Fund],0))),0)</f>
        <v>0</v>
      </c>
      <c r="C55" s="39">
        <f>IFERROR((INDEX(GrantList[Fund Desc],MATCH(A55,GrantList[Fund],0))),0)</f>
        <v>0</v>
      </c>
      <c r="D55" s="37">
        <f t="shared" si="50"/>
        <v>0</v>
      </c>
      <c r="E55" s="38">
        <f>IFERROR((INDEX(GrantList[Study Type],MATCH(A55,GrantList[Fund],0))),0)</f>
        <v>0</v>
      </c>
      <c r="F55" s="36">
        <f t="shared" si="55"/>
        <v>0</v>
      </c>
      <c r="G55" s="35">
        <f>IFERROR((INDEX(GrantList[Budget End Date],MATCH(A55,GrantList[Fund],0))),0)</f>
        <v>0</v>
      </c>
      <c r="H55" s="34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6">
        <f t="shared" si="51"/>
        <v>0</v>
      </c>
      <c r="V55" s="33"/>
      <c r="W55" s="78">
        <f t="shared" si="52"/>
        <v>0</v>
      </c>
      <c r="X55" s="78">
        <f t="shared" si="48"/>
        <v>0</v>
      </c>
      <c r="Y55" s="78">
        <f t="shared" si="48"/>
        <v>0</v>
      </c>
      <c r="Z55" s="78">
        <f t="shared" si="48"/>
        <v>0</v>
      </c>
      <c r="AA55" s="78">
        <f t="shared" si="48"/>
        <v>0</v>
      </c>
      <c r="AB55" s="78">
        <f t="shared" si="48"/>
        <v>0</v>
      </c>
      <c r="AC55" s="78">
        <f t="shared" si="48"/>
        <v>0</v>
      </c>
      <c r="AD55" s="78">
        <f t="shared" si="48"/>
        <v>0</v>
      </c>
      <c r="AE55" s="78">
        <f t="shared" si="48"/>
        <v>0</v>
      </c>
      <c r="AF55" s="78">
        <f t="shared" si="48"/>
        <v>0</v>
      </c>
      <c r="AG55" s="78">
        <f t="shared" si="48"/>
        <v>0</v>
      </c>
      <c r="AH55" s="78">
        <f t="shared" si="48"/>
        <v>0</v>
      </c>
      <c r="AI55" s="79">
        <f t="shared" si="53"/>
        <v>0</v>
      </c>
      <c r="AK55" s="78">
        <f t="shared" si="54"/>
        <v>0</v>
      </c>
      <c r="AL55" s="78">
        <f t="shared" si="49"/>
        <v>0</v>
      </c>
      <c r="AM55" s="78">
        <f t="shared" si="49"/>
        <v>0</v>
      </c>
      <c r="AN55" s="78">
        <f t="shared" si="49"/>
        <v>0</v>
      </c>
      <c r="AO55" s="78">
        <f t="shared" si="49"/>
        <v>0</v>
      </c>
      <c r="AP55" s="78">
        <f t="shared" si="49"/>
        <v>0</v>
      </c>
      <c r="AQ55" s="78">
        <f t="shared" si="49"/>
        <v>0</v>
      </c>
      <c r="AR55" s="78">
        <f t="shared" si="49"/>
        <v>0</v>
      </c>
      <c r="AS55" s="78">
        <f t="shared" si="49"/>
        <v>0</v>
      </c>
      <c r="AT55" s="78">
        <f t="shared" si="49"/>
        <v>0</v>
      </c>
      <c r="AU55" s="78">
        <f t="shared" si="49"/>
        <v>0</v>
      </c>
      <c r="AV55" s="78">
        <f t="shared" si="49"/>
        <v>0</v>
      </c>
    </row>
    <row r="56" spans="1:48" ht="14.25">
      <c r="A56" s="74"/>
      <c r="B56" s="39">
        <f>IFERROR((INDEX(GrantList[Account],MATCH(A56,GrantList[Fund],0))),0)</f>
        <v>0</v>
      </c>
      <c r="C56" s="39">
        <f>IFERROR((INDEX(GrantList[Fund Desc],MATCH(A56,GrantList[Fund],0))),0)</f>
        <v>0</v>
      </c>
      <c r="D56" s="37">
        <f t="shared" si="50"/>
        <v>0</v>
      </c>
      <c r="E56" s="38">
        <f>IFERROR((INDEX(GrantList[Study Type],MATCH(A56,GrantList[Fund],0))),0)</f>
        <v>0</v>
      </c>
      <c r="F56" s="36">
        <f t="shared" si="55"/>
        <v>0</v>
      </c>
      <c r="G56" s="35">
        <f>IFERROR((INDEX(GrantList[Budget End Date],MATCH(A56,GrantList[Fund],0))),0)</f>
        <v>0</v>
      </c>
      <c r="H56" s="34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6">
        <f t="shared" si="51"/>
        <v>0</v>
      </c>
      <c r="V56" s="33"/>
      <c r="W56" s="78">
        <f t="shared" si="52"/>
        <v>0</v>
      </c>
      <c r="X56" s="78">
        <f t="shared" si="48"/>
        <v>0</v>
      </c>
      <c r="Y56" s="78">
        <f t="shared" si="48"/>
        <v>0</v>
      </c>
      <c r="Z56" s="78">
        <f t="shared" si="48"/>
        <v>0</v>
      </c>
      <c r="AA56" s="78">
        <f t="shared" si="48"/>
        <v>0</v>
      </c>
      <c r="AB56" s="78">
        <f t="shared" si="48"/>
        <v>0</v>
      </c>
      <c r="AC56" s="78">
        <f t="shared" si="48"/>
        <v>0</v>
      </c>
      <c r="AD56" s="78">
        <f t="shared" si="48"/>
        <v>0</v>
      </c>
      <c r="AE56" s="78">
        <f t="shared" si="48"/>
        <v>0</v>
      </c>
      <c r="AF56" s="78">
        <f t="shared" si="48"/>
        <v>0</v>
      </c>
      <c r="AG56" s="78">
        <f t="shared" si="48"/>
        <v>0</v>
      </c>
      <c r="AH56" s="78">
        <f t="shared" si="48"/>
        <v>0</v>
      </c>
      <c r="AI56" s="79">
        <f t="shared" si="53"/>
        <v>0</v>
      </c>
      <c r="AK56" s="78">
        <f t="shared" si="54"/>
        <v>0</v>
      </c>
      <c r="AL56" s="78">
        <f t="shared" si="49"/>
        <v>0</v>
      </c>
      <c r="AM56" s="78">
        <f t="shared" si="49"/>
        <v>0</v>
      </c>
      <c r="AN56" s="78">
        <f t="shared" si="49"/>
        <v>0</v>
      </c>
      <c r="AO56" s="78">
        <f t="shared" si="49"/>
        <v>0</v>
      </c>
      <c r="AP56" s="78">
        <f t="shared" si="49"/>
        <v>0</v>
      </c>
      <c r="AQ56" s="78">
        <f t="shared" si="49"/>
        <v>0</v>
      </c>
      <c r="AR56" s="78">
        <f t="shared" si="49"/>
        <v>0</v>
      </c>
      <c r="AS56" s="78">
        <f t="shared" si="49"/>
        <v>0</v>
      </c>
      <c r="AT56" s="78">
        <f t="shared" si="49"/>
        <v>0</v>
      </c>
      <c r="AU56" s="78">
        <f t="shared" si="49"/>
        <v>0</v>
      </c>
      <c r="AV56" s="78">
        <f t="shared" si="49"/>
        <v>0</v>
      </c>
    </row>
    <row r="57" spans="1:48" ht="14.25">
      <c r="A57" s="74"/>
      <c r="B57" s="39">
        <f>IFERROR((INDEX(GrantList[Account],MATCH(A57,GrantList[Fund],0))),0)</f>
        <v>0</v>
      </c>
      <c r="C57" s="39">
        <f>IFERROR((INDEX(GrantList[Fund Desc],MATCH(A57,GrantList[Fund],0))),0)</f>
        <v>0</v>
      </c>
      <c r="D57" s="37">
        <f t="shared" si="50"/>
        <v>0</v>
      </c>
      <c r="E57" s="38">
        <f>IFERROR((INDEX(GrantList[Study Type],MATCH(A57,GrantList[Fund],0))),0)</f>
        <v>0</v>
      </c>
      <c r="F57" s="36">
        <f t="shared" si="55"/>
        <v>0</v>
      </c>
      <c r="G57" s="35">
        <f>IFERROR((INDEX(GrantList[Budget End Date],MATCH(A57,GrantList[Fund],0))),0)</f>
        <v>0</v>
      </c>
      <c r="H57" s="34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6">
        <f t="shared" si="51"/>
        <v>0</v>
      </c>
      <c r="V57" s="33"/>
      <c r="W57" s="78">
        <f t="shared" si="52"/>
        <v>0</v>
      </c>
      <c r="X57" s="78">
        <f t="shared" si="48"/>
        <v>0</v>
      </c>
      <c r="Y57" s="78">
        <f t="shared" si="48"/>
        <v>0</v>
      </c>
      <c r="Z57" s="78">
        <f t="shared" si="48"/>
        <v>0</v>
      </c>
      <c r="AA57" s="78">
        <f t="shared" si="48"/>
        <v>0</v>
      </c>
      <c r="AB57" s="78">
        <f t="shared" si="48"/>
        <v>0</v>
      </c>
      <c r="AC57" s="78">
        <f t="shared" si="48"/>
        <v>0</v>
      </c>
      <c r="AD57" s="78">
        <f t="shared" si="48"/>
        <v>0</v>
      </c>
      <c r="AE57" s="78">
        <f t="shared" si="48"/>
        <v>0</v>
      </c>
      <c r="AF57" s="78">
        <f t="shared" si="48"/>
        <v>0</v>
      </c>
      <c r="AG57" s="78">
        <f t="shared" si="48"/>
        <v>0</v>
      </c>
      <c r="AH57" s="78">
        <f t="shared" si="48"/>
        <v>0</v>
      </c>
      <c r="AI57" s="79">
        <f t="shared" si="53"/>
        <v>0</v>
      </c>
      <c r="AK57" s="78">
        <f t="shared" si="54"/>
        <v>0</v>
      </c>
      <c r="AL57" s="78">
        <f t="shared" si="49"/>
        <v>0</v>
      </c>
      <c r="AM57" s="78">
        <f t="shared" si="49"/>
        <v>0</v>
      </c>
      <c r="AN57" s="78">
        <f t="shared" si="49"/>
        <v>0</v>
      </c>
      <c r="AO57" s="78">
        <f t="shared" si="49"/>
        <v>0</v>
      </c>
      <c r="AP57" s="78">
        <f t="shared" si="49"/>
        <v>0</v>
      </c>
      <c r="AQ57" s="78">
        <f t="shared" si="49"/>
        <v>0</v>
      </c>
      <c r="AR57" s="78">
        <f t="shared" si="49"/>
        <v>0</v>
      </c>
      <c r="AS57" s="78">
        <f t="shared" si="49"/>
        <v>0</v>
      </c>
      <c r="AT57" s="78">
        <f t="shared" si="49"/>
        <v>0</v>
      </c>
      <c r="AU57" s="78">
        <f t="shared" si="49"/>
        <v>0</v>
      </c>
      <c r="AV57" s="78">
        <f t="shared" si="49"/>
        <v>0</v>
      </c>
    </row>
    <row r="58" spans="1:48" ht="13.5" customHeight="1">
      <c r="C58" s="32" t="s">
        <v>16</v>
      </c>
      <c r="D58" s="31">
        <f>SUM(D50:D57)</f>
        <v>0</v>
      </c>
      <c r="E58" s="30"/>
      <c r="F58" s="29"/>
      <c r="I58" s="76">
        <f t="shared" ref="I58:T58" si="56">SUM(I50:I57)</f>
        <v>0</v>
      </c>
      <c r="J58" s="76">
        <f t="shared" si="56"/>
        <v>0</v>
      </c>
      <c r="K58" s="76">
        <f t="shared" si="56"/>
        <v>0</v>
      </c>
      <c r="L58" s="76">
        <f t="shared" si="56"/>
        <v>0</v>
      </c>
      <c r="M58" s="76">
        <f t="shared" si="56"/>
        <v>0</v>
      </c>
      <c r="N58" s="76">
        <f t="shared" si="56"/>
        <v>0</v>
      </c>
      <c r="O58" s="76">
        <f t="shared" si="56"/>
        <v>0</v>
      </c>
      <c r="P58" s="76">
        <f t="shared" si="56"/>
        <v>0</v>
      </c>
      <c r="Q58" s="76">
        <f t="shared" si="56"/>
        <v>0</v>
      </c>
      <c r="R58" s="76">
        <f t="shared" si="56"/>
        <v>0</v>
      </c>
      <c r="S58" s="76">
        <f t="shared" si="56"/>
        <v>0</v>
      </c>
      <c r="T58" s="76">
        <f t="shared" si="56"/>
        <v>0</v>
      </c>
      <c r="U58" s="76">
        <f t="shared" si="51"/>
        <v>0</v>
      </c>
      <c r="V58" s="26"/>
      <c r="W58" s="78">
        <f>SUM(W50:W57)</f>
        <v>0</v>
      </c>
      <c r="X58" s="78">
        <f t="shared" ref="X58:AH58" si="57">SUM(X50:X57)</f>
        <v>0</v>
      </c>
      <c r="Y58" s="78">
        <f t="shared" si="57"/>
        <v>0</v>
      </c>
      <c r="Z58" s="78">
        <f t="shared" si="57"/>
        <v>0</v>
      </c>
      <c r="AA58" s="78">
        <f t="shared" si="57"/>
        <v>0</v>
      </c>
      <c r="AB58" s="78">
        <f t="shared" si="57"/>
        <v>0</v>
      </c>
      <c r="AC58" s="78">
        <f t="shared" si="57"/>
        <v>0</v>
      </c>
      <c r="AD58" s="78">
        <f t="shared" si="57"/>
        <v>0</v>
      </c>
      <c r="AE58" s="78">
        <f t="shared" si="57"/>
        <v>0</v>
      </c>
      <c r="AF58" s="78">
        <f t="shared" si="57"/>
        <v>0</v>
      </c>
      <c r="AG58" s="78">
        <f t="shared" si="57"/>
        <v>0</v>
      </c>
      <c r="AH58" s="78">
        <f t="shared" si="57"/>
        <v>0</v>
      </c>
      <c r="AI58" s="78">
        <f t="shared" ref="AI58" si="58">SUM(AI50:AI57)</f>
        <v>0</v>
      </c>
      <c r="AK58" s="78">
        <f>SUM(AK50:AK57)</f>
        <v>0</v>
      </c>
      <c r="AL58" s="78">
        <f t="shared" ref="AL58:AV58" si="59">SUM(AL50:AL57)</f>
        <v>0</v>
      </c>
      <c r="AM58" s="78">
        <f t="shared" si="59"/>
        <v>0</v>
      </c>
      <c r="AN58" s="78">
        <f t="shared" si="59"/>
        <v>0</v>
      </c>
      <c r="AO58" s="78">
        <f t="shared" si="59"/>
        <v>0</v>
      </c>
      <c r="AP58" s="78">
        <f t="shared" si="59"/>
        <v>0</v>
      </c>
      <c r="AQ58" s="78">
        <f t="shared" si="59"/>
        <v>0</v>
      </c>
      <c r="AR58" s="78">
        <f t="shared" si="59"/>
        <v>0</v>
      </c>
      <c r="AS58" s="78">
        <f t="shared" si="59"/>
        <v>0</v>
      </c>
      <c r="AT58" s="78">
        <f t="shared" si="59"/>
        <v>0</v>
      </c>
      <c r="AU58" s="78">
        <f t="shared" si="59"/>
        <v>0</v>
      </c>
      <c r="AV58" s="78">
        <f t="shared" si="59"/>
        <v>0</v>
      </c>
    </row>
    <row r="59" spans="1:48">
      <c r="D59" s="25">
        <f>+D58-D47</f>
        <v>0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7"/>
      <c r="V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48" ht="12.75">
      <c r="I60" s="50"/>
      <c r="J60" s="50"/>
      <c r="K60" s="50"/>
      <c r="L60" s="50"/>
      <c r="M60" s="50"/>
      <c r="N60" s="49"/>
      <c r="O60" s="49"/>
      <c r="P60" s="49"/>
      <c r="Q60" s="49"/>
      <c r="R60" s="49"/>
      <c r="S60" s="49"/>
    </row>
    <row r="61" spans="1:48" ht="12.75">
      <c r="I61" s="50"/>
      <c r="J61" s="50"/>
      <c r="K61" s="50"/>
      <c r="L61" s="50"/>
      <c r="M61" s="50"/>
      <c r="N61" s="49"/>
      <c r="O61" s="49"/>
      <c r="P61" s="49"/>
      <c r="Q61" s="49"/>
      <c r="R61" s="49"/>
      <c r="S61" s="49"/>
    </row>
    <row r="62" spans="1:48" ht="12.75">
      <c r="A62" s="47" t="s">
        <v>90</v>
      </c>
      <c r="B62" s="113"/>
      <c r="D62" s="46"/>
      <c r="E62" s="45">
        <f>D62/12</f>
        <v>0</v>
      </c>
      <c r="F62" s="24" t="s">
        <v>24</v>
      </c>
      <c r="AL62" s="73">
        <v>0.30499999999999999</v>
      </c>
      <c r="AM62" s="73">
        <v>0.09</v>
      </c>
      <c r="AO62" s="73">
        <v>0.32600000000000001</v>
      </c>
    </row>
    <row r="63" spans="1:48" ht="12.75">
      <c r="A63" s="47" t="s">
        <v>91</v>
      </c>
      <c r="B63" s="44"/>
      <c r="J63" s="43"/>
      <c r="K63" s="43"/>
      <c r="L63" s="43"/>
      <c r="M63" s="43"/>
      <c r="N63" s="43"/>
      <c r="AK63" s="24" t="s">
        <v>23</v>
      </c>
    </row>
    <row r="64" spans="1:48">
      <c r="A64" s="42" t="s">
        <v>15</v>
      </c>
      <c r="B64" s="42" t="s">
        <v>14</v>
      </c>
      <c r="C64" s="42" t="s">
        <v>13</v>
      </c>
      <c r="D64" s="42" t="s">
        <v>21</v>
      </c>
      <c r="E64" s="42" t="s">
        <v>22</v>
      </c>
      <c r="F64" s="42" t="s">
        <v>20</v>
      </c>
      <c r="G64" s="42" t="s">
        <v>19</v>
      </c>
      <c r="I64" s="40">
        <f>I49</f>
        <v>44743</v>
      </c>
      <c r="J64" s="40">
        <f t="shared" ref="J64:T64" si="60">J49</f>
        <v>44774</v>
      </c>
      <c r="K64" s="40">
        <f t="shared" si="60"/>
        <v>44805</v>
      </c>
      <c r="L64" s="40">
        <f t="shared" si="60"/>
        <v>44835</v>
      </c>
      <c r="M64" s="40">
        <f t="shared" si="60"/>
        <v>44866</v>
      </c>
      <c r="N64" s="40">
        <f t="shared" si="60"/>
        <v>44896</v>
      </c>
      <c r="O64" s="40">
        <f t="shared" si="60"/>
        <v>44927</v>
      </c>
      <c r="P64" s="40">
        <f t="shared" si="60"/>
        <v>44958</v>
      </c>
      <c r="Q64" s="40">
        <f t="shared" si="60"/>
        <v>44986</v>
      </c>
      <c r="R64" s="40">
        <f t="shared" si="60"/>
        <v>45017</v>
      </c>
      <c r="S64" s="40">
        <f t="shared" si="60"/>
        <v>45047</v>
      </c>
      <c r="T64" s="40">
        <f t="shared" si="60"/>
        <v>45078</v>
      </c>
      <c r="U64" s="41" t="s">
        <v>57</v>
      </c>
      <c r="W64" s="40">
        <f>I64</f>
        <v>44743</v>
      </c>
      <c r="X64" s="40">
        <f t="shared" ref="X64:AH64" si="61">J64</f>
        <v>44774</v>
      </c>
      <c r="Y64" s="40">
        <f t="shared" si="61"/>
        <v>44805</v>
      </c>
      <c r="Z64" s="40">
        <f t="shared" si="61"/>
        <v>44835</v>
      </c>
      <c r="AA64" s="40">
        <f t="shared" si="61"/>
        <v>44866</v>
      </c>
      <c r="AB64" s="40">
        <f t="shared" si="61"/>
        <v>44896</v>
      </c>
      <c r="AC64" s="40">
        <f t="shared" si="61"/>
        <v>44927</v>
      </c>
      <c r="AD64" s="40">
        <f t="shared" si="61"/>
        <v>44958</v>
      </c>
      <c r="AE64" s="40">
        <f t="shared" si="61"/>
        <v>44986</v>
      </c>
      <c r="AF64" s="40">
        <f t="shared" si="61"/>
        <v>45017</v>
      </c>
      <c r="AG64" s="40">
        <f t="shared" si="61"/>
        <v>45047</v>
      </c>
      <c r="AH64" s="40">
        <f t="shared" si="61"/>
        <v>45078</v>
      </c>
      <c r="AI64" s="41" t="s">
        <v>18</v>
      </c>
      <c r="AK64" s="40">
        <f>W64</f>
        <v>44743</v>
      </c>
      <c r="AL64" s="40">
        <f t="shared" ref="AL64:AV64" si="62">X64</f>
        <v>44774</v>
      </c>
      <c r="AM64" s="40">
        <f t="shared" si="62"/>
        <v>44805</v>
      </c>
      <c r="AN64" s="40">
        <f t="shared" si="62"/>
        <v>44835</v>
      </c>
      <c r="AO64" s="40">
        <f t="shared" si="62"/>
        <v>44866</v>
      </c>
      <c r="AP64" s="40">
        <f t="shared" si="62"/>
        <v>44896</v>
      </c>
      <c r="AQ64" s="40">
        <f t="shared" si="62"/>
        <v>44927</v>
      </c>
      <c r="AR64" s="40">
        <f t="shared" si="62"/>
        <v>44958</v>
      </c>
      <c r="AS64" s="40">
        <f t="shared" si="62"/>
        <v>44986</v>
      </c>
      <c r="AT64" s="40">
        <f t="shared" si="62"/>
        <v>45017</v>
      </c>
      <c r="AU64" s="40">
        <f t="shared" si="62"/>
        <v>45047</v>
      </c>
      <c r="AV64" s="40">
        <f t="shared" si="62"/>
        <v>45078</v>
      </c>
    </row>
    <row r="65" spans="1:48" ht="14.25">
      <c r="A65" s="74"/>
      <c r="B65" s="39">
        <f>IFERROR((INDEX(GrantList[Account],MATCH(A65,GrantList[Fund],0))),0)</f>
        <v>0</v>
      </c>
      <c r="C65" s="39">
        <f>IFERROR((INDEX(GrantList[Fund Desc],MATCH(A65,GrantList[Fund],0))),0)</f>
        <v>0</v>
      </c>
      <c r="D65" s="37">
        <f>+AI65</f>
        <v>0</v>
      </c>
      <c r="E65" s="38">
        <f>IFERROR((INDEX(GrantList[Study Type],MATCH(A65,GrantList[Fund],0))),0)</f>
        <v>0</v>
      </c>
      <c r="F65" s="36"/>
      <c r="G65" s="35">
        <f>IFERROR((INDEX(GrantList[Budget End Date],MATCH(A65,GrantList[Fund],0))),0)</f>
        <v>0</v>
      </c>
      <c r="H65" s="34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6">
        <f>SUM(I65:T65)/12</f>
        <v>0</v>
      </c>
      <c r="V65" s="33"/>
      <c r="W65" s="78">
        <f>IF(W$4&lt;$G65,I65*$E$62,0)</f>
        <v>0</v>
      </c>
      <c r="X65" s="78">
        <f t="shared" ref="X65:AH72" si="63">IF(X$4&lt;$G65,J65*$E$62,0)</f>
        <v>0</v>
      </c>
      <c r="Y65" s="78">
        <f t="shared" si="63"/>
        <v>0</v>
      </c>
      <c r="Z65" s="78">
        <f t="shared" si="63"/>
        <v>0</v>
      </c>
      <c r="AA65" s="78">
        <f t="shared" si="63"/>
        <v>0</v>
      </c>
      <c r="AB65" s="78">
        <f t="shared" si="63"/>
        <v>0</v>
      </c>
      <c r="AC65" s="78">
        <f t="shared" si="63"/>
        <v>0</v>
      </c>
      <c r="AD65" s="78">
        <f t="shared" si="63"/>
        <v>0</v>
      </c>
      <c r="AE65" s="78">
        <f t="shared" si="63"/>
        <v>0</v>
      </c>
      <c r="AF65" s="78">
        <f t="shared" si="63"/>
        <v>0</v>
      </c>
      <c r="AG65" s="78">
        <f t="shared" si="63"/>
        <v>0</v>
      </c>
      <c r="AH65" s="78">
        <f t="shared" si="63"/>
        <v>0</v>
      </c>
      <c r="AI65" s="79">
        <f>SUM(W65:AH65)</f>
        <v>0</v>
      </c>
      <c r="AK65" s="78">
        <f>IF(AND(AK$4&lt;=$G65,$F65="Full Time",$E65="Non-Federal"),W65*$AO$2,IF(AND(AK$4&lt;=$G65,$F65="Full Time",$E65="Federal"),W65*$AL$2,(IF(AND(AK$4&lt;=$G65,$F65="Part Time"),$W65*$AM$2,0))))</f>
        <v>0</v>
      </c>
      <c r="AL65" s="78">
        <f t="shared" ref="AL65:AV72" si="64">IF(AND(AL$4&lt;=$G65,$F65="Full Time",$E65="Non-Federal"),X65*$AO$2,IF(AND(AL$4&lt;=$G65,$F65="Full Time",$E65="Federal"),X65*$AL$2,(IF(AND(AL$4&lt;=$G65,$F65="Part Time"),$W65*$AM$2,0))))</f>
        <v>0</v>
      </c>
      <c r="AM65" s="78">
        <f t="shared" si="64"/>
        <v>0</v>
      </c>
      <c r="AN65" s="78">
        <f t="shared" si="64"/>
        <v>0</v>
      </c>
      <c r="AO65" s="78">
        <f t="shared" si="64"/>
        <v>0</v>
      </c>
      <c r="AP65" s="78">
        <f t="shared" si="64"/>
        <v>0</v>
      </c>
      <c r="AQ65" s="78">
        <f t="shared" si="64"/>
        <v>0</v>
      </c>
      <c r="AR65" s="78">
        <f t="shared" si="64"/>
        <v>0</v>
      </c>
      <c r="AS65" s="78">
        <f t="shared" si="64"/>
        <v>0</v>
      </c>
      <c r="AT65" s="78">
        <f t="shared" si="64"/>
        <v>0</v>
      </c>
      <c r="AU65" s="78">
        <f t="shared" si="64"/>
        <v>0</v>
      </c>
      <c r="AV65" s="78">
        <f t="shared" si="64"/>
        <v>0</v>
      </c>
    </row>
    <row r="66" spans="1:48" ht="14.25">
      <c r="A66" s="74"/>
      <c r="B66" s="39">
        <f>IFERROR((INDEX(GrantList[Account],MATCH(A66,GrantList[Fund],0))),0)</f>
        <v>0</v>
      </c>
      <c r="C66" s="39">
        <f>IFERROR((INDEX(GrantList[Fund Desc],MATCH(A66,GrantList[Fund],0))),0)</f>
        <v>0</v>
      </c>
      <c r="D66" s="37">
        <f t="shared" ref="D66:D72" si="65">+AI66</f>
        <v>0</v>
      </c>
      <c r="E66" s="38">
        <f>IFERROR((INDEX(GrantList[Study Type],MATCH(A66,GrantList[Fund],0))),0)</f>
        <v>0</v>
      </c>
      <c r="F66" s="36">
        <f>F65</f>
        <v>0</v>
      </c>
      <c r="G66" s="35">
        <f>IFERROR((INDEX(GrantList[Budget End Date],MATCH(A66,GrantList[Fund],0))),0)</f>
        <v>0</v>
      </c>
      <c r="H66" s="34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6">
        <f t="shared" ref="U66:U73" si="66">SUM(I66:T66)/12</f>
        <v>0</v>
      </c>
      <c r="V66" s="33"/>
      <c r="W66" s="78">
        <f t="shared" ref="W66:W72" si="67">IF(W$4&lt;$G66,I66*$E$62,0)</f>
        <v>0</v>
      </c>
      <c r="X66" s="78">
        <f t="shared" si="63"/>
        <v>0</v>
      </c>
      <c r="Y66" s="78">
        <f t="shared" si="63"/>
        <v>0</v>
      </c>
      <c r="Z66" s="78">
        <f t="shared" si="63"/>
        <v>0</v>
      </c>
      <c r="AA66" s="78">
        <f t="shared" si="63"/>
        <v>0</v>
      </c>
      <c r="AB66" s="78">
        <f t="shared" si="63"/>
        <v>0</v>
      </c>
      <c r="AC66" s="78">
        <f t="shared" si="63"/>
        <v>0</v>
      </c>
      <c r="AD66" s="78">
        <f t="shared" si="63"/>
        <v>0</v>
      </c>
      <c r="AE66" s="78">
        <f t="shared" si="63"/>
        <v>0</v>
      </c>
      <c r="AF66" s="78">
        <f t="shared" si="63"/>
        <v>0</v>
      </c>
      <c r="AG66" s="78">
        <f t="shared" si="63"/>
        <v>0</v>
      </c>
      <c r="AH66" s="78">
        <f t="shared" si="63"/>
        <v>0</v>
      </c>
      <c r="AI66" s="79">
        <f t="shared" ref="AI66:AI72" si="68">SUM(W66:AH66)</f>
        <v>0</v>
      </c>
      <c r="AK66" s="78">
        <f t="shared" ref="AK66:AK72" si="69">IF(AND(AK$4&lt;=$G66,$F66="Full Time",$E66="Non-Federal"),W66*$AO$2,IF(AND(AK$4&lt;=$G66,$F66="Full Time",$E66="Federal"),W66*$AL$2,(IF(AND(AK$4&lt;=$G66,$F66="Part Time"),$W66*$AM$2,0))))</f>
        <v>0</v>
      </c>
      <c r="AL66" s="78">
        <f t="shared" si="64"/>
        <v>0</v>
      </c>
      <c r="AM66" s="78">
        <f t="shared" si="64"/>
        <v>0</v>
      </c>
      <c r="AN66" s="78">
        <f t="shared" si="64"/>
        <v>0</v>
      </c>
      <c r="AO66" s="78">
        <f t="shared" si="64"/>
        <v>0</v>
      </c>
      <c r="AP66" s="78">
        <f t="shared" si="64"/>
        <v>0</v>
      </c>
      <c r="AQ66" s="78">
        <f t="shared" si="64"/>
        <v>0</v>
      </c>
      <c r="AR66" s="78">
        <f t="shared" si="64"/>
        <v>0</v>
      </c>
      <c r="AS66" s="78">
        <f t="shared" si="64"/>
        <v>0</v>
      </c>
      <c r="AT66" s="78">
        <f t="shared" si="64"/>
        <v>0</v>
      </c>
      <c r="AU66" s="78">
        <f t="shared" si="64"/>
        <v>0</v>
      </c>
      <c r="AV66" s="78">
        <f t="shared" si="64"/>
        <v>0</v>
      </c>
    </row>
    <row r="67" spans="1:48" ht="14.25">
      <c r="A67" s="74"/>
      <c r="B67" s="39">
        <f>IFERROR((INDEX(GrantList[Account],MATCH(A67,GrantList[Fund],0))),0)</f>
        <v>0</v>
      </c>
      <c r="C67" s="39">
        <f>IFERROR((INDEX(GrantList[Fund Desc],MATCH(A67,GrantList[Fund],0))),0)</f>
        <v>0</v>
      </c>
      <c r="D67" s="37">
        <f t="shared" si="65"/>
        <v>0</v>
      </c>
      <c r="E67" s="38">
        <f>IFERROR((INDEX(GrantList[Study Type],MATCH(A67,GrantList[Fund],0))),0)</f>
        <v>0</v>
      </c>
      <c r="F67" s="36">
        <f t="shared" ref="F67:F72" si="70">F66</f>
        <v>0</v>
      </c>
      <c r="G67" s="35">
        <f>IFERROR((INDEX(GrantList[Budget End Date],MATCH(A67,GrantList[Fund],0))),0)</f>
        <v>0</v>
      </c>
      <c r="H67" s="34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6">
        <f t="shared" si="66"/>
        <v>0</v>
      </c>
      <c r="V67" s="33"/>
      <c r="W67" s="78">
        <f t="shared" si="67"/>
        <v>0</v>
      </c>
      <c r="X67" s="78">
        <f t="shared" si="63"/>
        <v>0</v>
      </c>
      <c r="Y67" s="78">
        <f t="shared" si="63"/>
        <v>0</v>
      </c>
      <c r="Z67" s="78">
        <f t="shared" si="63"/>
        <v>0</v>
      </c>
      <c r="AA67" s="78">
        <f t="shared" si="63"/>
        <v>0</v>
      </c>
      <c r="AB67" s="78">
        <f t="shared" si="63"/>
        <v>0</v>
      </c>
      <c r="AC67" s="78">
        <f t="shared" si="63"/>
        <v>0</v>
      </c>
      <c r="AD67" s="78">
        <f t="shared" si="63"/>
        <v>0</v>
      </c>
      <c r="AE67" s="78">
        <f t="shared" si="63"/>
        <v>0</v>
      </c>
      <c r="AF67" s="78">
        <f t="shared" si="63"/>
        <v>0</v>
      </c>
      <c r="AG67" s="78">
        <f t="shared" si="63"/>
        <v>0</v>
      </c>
      <c r="AH67" s="78">
        <f t="shared" si="63"/>
        <v>0</v>
      </c>
      <c r="AI67" s="79">
        <f t="shared" si="68"/>
        <v>0</v>
      </c>
      <c r="AK67" s="78">
        <f t="shared" si="69"/>
        <v>0</v>
      </c>
      <c r="AL67" s="78">
        <f t="shared" si="64"/>
        <v>0</v>
      </c>
      <c r="AM67" s="78">
        <f t="shared" si="64"/>
        <v>0</v>
      </c>
      <c r="AN67" s="78">
        <f t="shared" si="64"/>
        <v>0</v>
      </c>
      <c r="AO67" s="78">
        <f t="shared" si="64"/>
        <v>0</v>
      </c>
      <c r="AP67" s="78">
        <f t="shared" si="64"/>
        <v>0</v>
      </c>
      <c r="AQ67" s="78">
        <f t="shared" si="64"/>
        <v>0</v>
      </c>
      <c r="AR67" s="78">
        <f t="shared" si="64"/>
        <v>0</v>
      </c>
      <c r="AS67" s="78">
        <f t="shared" si="64"/>
        <v>0</v>
      </c>
      <c r="AT67" s="78">
        <f t="shared" si="64"/>
        <v>0</v>
      </c>
      <c r="AU67" s="78">
        <f t="shared" si="64"/>
        <v>0</v>
      </c>
      <c r="AV67" s="78">
        <f t="shared" si="64"/>
        <v>0</v>
      </c>
    </row>
    <row r="68" spans="1:48" ht="14.25">
      <c r="A68" s="74"/>
      <c r="B68" s="39">
        <f>IFERROR((INDEX(GrantList[Account],MATCH(A68,GrantList[Fund],0))),0)</f>
        <v>0</v>
      </c>
      <c r="C68" s="39">
        <f>IFERROR((INDEX(GrantList[Fund Desc],MATCH(A68,GrantList[Fund],0))),0)</f>
        <v>0</v>
      </c>
      <c r="D68" s="37">
        <f t="shared" si="65"/>
        <v>0</v>
      </c>
      <c r="E68" s="38">
        <f>IFERROR((INDEX(GrantList[Study Type],MATCH(A68,GrantList[Fund],0))),0)</f>
        <v>0</v>
      </c>
      <c r="F68" s="36">
        <f t="shared" si="70"/>
        <v>0</v>
      </c>
      <c r="G68" s="35">
        <f>IFERROR((INDEX(GrantList[Budget End Date],MATCH(A68,GrantList[Fund],0))),0)</f>
        <v>0</v>
      </c>
      <c r="H68" s="34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6">
        <f t="shared" si="66"/>
        <v>0</v>
      </c>
      <c r="V68" s="33"/>
      <c r="W68" s="78">
        <f t="shared" si="67"/>
        <v>0</v>
      </c>
      <c r="X68" s="78">
        <f t="shared" si="63"/>
        <v>0</v>
      </c>
      <c r="Y68" s="78">
        <f t="shared" si="63"/>
        <v>0</v>
      </c>
      <c r="Z68" s="78">
        <f t="shared" si="63"/>
        <v>0</v>
      </c>
      <c r="AA68" s="78">
        <f t="shared" si="63"/>
        <v>0</v>
      </c>
      <c r="AB68" s="78">
        <f t="shared" si="63"/>
        <v>0</v>
      </c>
      <c r="AC68" s="78">
        <f t="shared" si="63"/>
        <v>0</v>
      </c>
      <c r="AD68" s="78">
        <f t="shared" si="63"/>
        <v>0</v>
      </c>
      <c r="AE68" s="78">
        <f t="shared" si="63"/>
        <v>0</v>
      </c>
      <c r="AF68" s="78">
        <f t="shared" si="63"/>
        <v>0</v>
      </c>
      <c r="AG68" s="78">
        <f t="shared" si="63"/>
        <v>0</v>
      </c>
      <c r="AH68" s="78">
        <f t="shared" si="63"/>
        <v>0</v>
      </c>
      <c r="AI68" s="79">
        <f t="shared" si="68"/>
        <v>0</v>
      </c>
      <c r="AK68" s="78">
        <f t="shared" si="69"/>
        <v>0</v>
      </c>
      <c r="AL68" s="78">
        <f t="shared" si="64"/>
        <v>0</v>
      </c>
      <c r="AM68" s="78">
        <f t="shared" si="64"/>
        <v>0</v>
      </c>
      <c r="AN68" s="78">
        <f t="shared" si="64"/>
        <v>0</v>
      </c>
      <c r="AO68" s="78">
        <f t="shared" si="64"/>
        <v>0</v>
      </c>
      <c r="AP68" s="78">
        <f t="shared" si="64"/>
        <v>0</v>
      </c>
      <c r="AQ68" s="78">
        <f t="shared" si="64"/>
        <v>0</v>
      </c>
      <c r="AR68" s="78">
        <f t="shared" si="64"/>
        <v>0</v>
      </c>
      <c r="AS68" s="78">
        <f t="shared" si="64"/>
        <v>0</v>
      </c>
      <c r="AT68" s="78">
        <f t="shared" si="64"/>
        <v>0</v>
      </c>
      <c r="AU68" s="78">
        <f t="shared" si="64"/>
        <v>0</v>
      </c>
      <c r="AV68" s="78">
        <f t="shared" si="64"/>
        <v>0</v>
      </c>
    </row>
    <row r="69" spans="1:48" ht="14.25">
      <c r="A69" s="74"/>
      <c r="B69" s="39">
        <f>IFERROR((INDEX(GrantList[Account],MATCH(A69,GrantList[Fund],0))),0)</f>
        <v>0</v>
      </c>
      <c r="C69" s="39">
        <f>IFERROR((INDEX(GrantList[Fund Desc],MATCH(A69,GrantList[Fund],0))),0)</f>
        <v>0</v>
      </c>
      <c r="D69" s="37">
        <f t="shared" si="65"/>
        <v>0</v>
      </c>
      <c r="E69" s="38">
        <f>IFERROR((INDEX(GrantList[Study Type],MATCH(A69,GrantList[Fund],0))),0)</f>
        <v>0</v>
      </c>
      <c r="F69" s="36">
        <f t="shared" si="70"/>
        <v>0</v>
      </c>
      <c r="G69" s="35">
        <f>IFERROR((INDEX(GrantList[Budget End Date],MATCH(A69,GrantList[Fund],0))),0)</f>
        <v>0</v>
      </c>
      <c r="H69" s="34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6">
        <f t="shared" si="66"/>
        <v>0</v>
      </c>
      <c r="V69" s="33"/>
      <c r="W69" s="78">
        <f t="shared" si="67"/>
        <v>0</v>
      </c>
      <c r="X69" s="78">
        <f t="shared" si="63"/>
        <v>0</v>
      </c>
      <c r="Y69" s="78">
        <f t="shared" si="63"/>
        <v>0</v>
      </c>
      <c r="Z69" s="78">
        <f t="shared" si="63"/>
        <v>0</v>
      </c>
      <c r="AA69" s="78">
        <f t="shared" si="63"/>
        <v>0</v>
      </c>
      <c r="AB69" s="78">
        <f t="shared" si="63"/>
        <v>0</v>
      </c>
      <c r="AC69" s="78">
        <f t="shared" si="63"/>
        <v>0</v>
      </c>
      <c r="AD69" s="78">
        <f t="shared" si="63"/>
        <v>0</v>
      </c>
      <c r="AE69" s="78">
        <f t="shared" si="63"/>
        <v>0</v>
      </c>
      <c r="AF69" s="78">
        <f t="shared" si="63"/>
        <v>0</v>
      </c>
      <c r="AG69" s="78">
        <f t="shared" si="63"/>
        <v>0</v>
      </c>
      <c r="AH69" s="78">
        <f t="shared" si="63"/>
        <v>0</v>
      </c>
      <c r="AI69" s="79">
        <f t="shared" si="68"/>
        <v>0</v>
      </c>
      <c r="AK69" s="78">
        <f t="shared" si="69"/>
        <v>0</v>
      </c>
      <c r="AL69" s="78">
        <f t="shared" si="64"/>
        <v>0</v>
      </c>
      <c r="AM69" s="78">
        <f t="shared" si="64"/>
        <v>0</v>
      </c>
      <c r="AN69" s="78">
        <f t="shared" si="64"/>
        <v>0</v>
      </c>
      <c r="AO69" s="78">
        <f t="shared" si="64"/>
        <v>0</v>
      </c>
      <c r="AP69" s="78">
        <f t="shared" si="64"/>
        <v>0</v>
      </c>
      <c r="AQ69" s="78">
        <f t="shared" si="64"/>
        <v>0</v>
      </c>
      <c r="AR69" s="78">
        <f t="shared" si="64"/>
        <v>0</v>
      </c>
      <c r="AS69" s="78">
        <f t="shared" si="64"/>
        <v>0</v>
      </c>
      <c r="AT69" s="78">
        <f t="shared" si="64"/>
        <v>0</v>
      </c>
      <c r="AU69" s="78">
        <f t="shared" si="64"/>
        <v>0</v>
      </c>
      <c r="AV69" s="78">
        <f t="shared" si="64"/>
        <v>0</v>
      </c>
    </row>
    <row r="70" spans="1:48" ht="14.25">
      <c r="A70" s="74"/>
      <c r="B70" s="39">
        <f>IFERROR((INDEX(GrantList[Account],MATCH(A70,GrantList[Fund],0))),0)</f>
        <v>0</v>
      </c>
      <c r="C70" s="39">
        <f>IFERROR((INDEX(GrantList[Fund Desc],MATCH(A70,GrantList[Fund],0))),0)</f>
        <v>0</v>
      </c>
      <c r="D70" s="37">
        <f t="shared" si="65"/>
        <v>0</v>
      </c>
      <c r="E70" s="38">
        <f>IFERROR((INDEX(GrantList[Study Type],MATCH(A70,GrantList[Fund],0))),0)</f>
        <v>0</v>
      </c>
      <c r="F70" s="36">
        <f t="shared" si="70"/>
        <v>0</v>
      </c>
      <c r="G70" s="35">
        <f>IFERROR((INDEX(GrantList[Budget End Date],MATCH(A70,GrantList[Fund],0))),0)</f>
        <v>0</v>
      </c>
      <c r="H70" s="34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6">
        <f t="shared" si="66"/>
        <v>0</v>
      </c>
      <c r="V70" s="33"/>
      <c r="W70" s="78">
        <f t="shared" si="67"/>
        <v>0</v>
      </c>
      <c r="X70" s="78">
        <f t="shared" si="63"/>
        <v>0</v>
      </c>
      <c r="Y70" s="78">
        <f t="shared" si="63"/>
        <v>0</v>
      </c>
      <c r="Z70" s="78">
        <f t="shared" si="63"/>
        <v>0</v>
      </c>
      <c r="AA70" s="78">
        <f t="shared" si="63"/>
        <v>0</v>
      </c>
      <c r="AB70" s="78">
        <f t="shared" si="63"/>
        <v>0</v>
      </c>
      <c r="AC70" s="78">
        <f t="shared" si="63"/>
        <v>0</v>
      </c>
      <c r="AD70" s="78">
        <f t="shared" si="63"/>
        <v>0</v>
      </c>
      <c r="AE70" s="78">
        <f t="shared" si="63"/>
        <v>0</v>
      </c>
      <c r="AF70" s="78">
        <f t="shared" si="63"/>
        <v>0</v>
      </c>
      <c r="AG70" s="78">
        <f t="shared" si="63"/>
        <v>0</v>
      </c>
      <c r="AH70" s="78">
        <f t="shared" si="63"/>
        <v>0</v>
      </c>
      <c r="AI70" s="79">
        <f t="shared" si="68"/>
        <v>0</v>
      </c>
      <c r="AK70" s="78">
        <f t="shared" si="69"/>
        <v>0</v>
      </c>
      <c r="AL70" s="78">
        <f t="shared" si="64"/>
        <v>0</v>
      </c>
      <c r="AM70" s="78">
        <f t="shared" si="64"/>
        <v>0</v>
      </c>
      <c r="AN70" s="78">
        <f t="shared" si="64"/>
        <v>0</v>
      </c>
      <c r="AO70" s="78">
        <f t="shared" si="64"/>
        <v>0</v>
      </c>
      <c r="AP70" s="78">
        <f t="shared" si="64"/>
        <v>0</v>
      </c>
      <c r="AQ70" s="78">
        <f t="shared" si="64"/>
        <v>0</v>
      </c>
      <c r="AR70" s="78">
        <f t="shared" si="64"/>
        <v>0</v>
      </c>
      <c r="AS70" s="78">
        <f t="shared" si="64"/>
        <v>0</v>
      </c>
      <c r="AT70" s="78">
        <f t="shared" si="64"/>
        <v>0</v>
      </c>
      <c r="AU70" s="78">
        <f t="shared" si="64"/>
        <v>0</v>
      </c>
      <c r="AV70" s="78">
        <f t="shared" si="64"/>
        <v>0</v>
      </c>
    </row>
    <row r="71" spans="1:48" ht="14.25">
      <c r="A71" s="74"/>
      <c r="B71" s="39">
        <f>IFERROR((INDEX(GrantList[Account],MATCH(A71,GrantList[Fund],0))),0)</f>
        <v>0</v>
      </c>
      <c r="C71" s="39">
        <f>IFERROR((INDEX(GrantList[Fund Desc],MATCH(A71,GrantList[Fund],0))),0)</f>
        <v>0</v>
      </c>
      <c r="D71" s="37">
        <f t="shared" si="65"/>
        <v>0</v>
      </c>
      <c r="E71" s="38">
        <f>IFERROR((INDEX(GrantList[Study Type],MATCH(A71,GrantList[Fund],0))),0)</f>
        <v>0</v>
      </c>
      <c r="F71" s="36">
        <f t="shared" si="70"/>
        <v>0</v>
      </c>
      <c r="G71" s="35">
        <f>IFERROR((INDEX(GrantList[Budget End Date],MATCH(A71,GrantList[Fund],0))),0)</f>
        <v>0</v>
      </c>
      <c r="H71" s="34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6">
        <f t="shared" si="66"/>
        <v>0</v>
      </c>
      <c r="V71" s="33"/>
      <c r="W71" s="78">
        <f t="shared" si="67"/>
        <v>0</v>
      </c>
      <c r="X71" s="78">
        <f t="shared" si="63"/>
        <v>0</v>
      </c>
      <c r="Y71" s="78">
        <f t="shared" si="63"/>
        <v>0</v>
      </c>
      <c r="Z71" s="78">
        <f t="shared" si="63"/>
        <v>0</v>
      </c>
      <c r="AA71" s="78">
        <f t="shared" si="63"/>
        <v>0</v>
      </c>
      <c r="AB71" s="78">
        <f t="shared" si="63"/>
        <v>0</v>
      </c>
      <c r="AC71" s="78">
        <f t="shared" si="63"/>
        <v>0</v>
      </c>
      <c r="AD71" s="78">
        <f t="shared" si="63"/>
        <v>0</v>
      </c>
      <c r="AE71" s="78">
        <f t="shared" si="63"/>
        <v>0</v>
      </c>
      <c r="AF71" s="78">
        <f t="shared" si="63"/>
        <v>0</v>
      </c>
      <c r="AG71" s="78">
        <f t="shared" si="63"/>
        <v>0</v>
      </c>
      <c r="AH71" s="78">
        <f t="shared" si="63"/>
        <v>0</v>
      </c>
      <c r="AI71" s="79">
        <f t="shared" si="68"/>
        <v>0</v>
      </c>
      <c r="AK71" s="78">
        <f t="shared" si="69"/>
        <v>0</v>
      </c>
      <c r="AL71" s="78">
        <f t="shared" si="64"/>
        <v>0</v>
      </c>
      <c r="AM71" s="78">
        <f t="shared" si="64"/>
        <v>0</v>
      </c>
      <c r="AN71" s="78">
        <f t="shared" si="64"/>
        <v>0</v>
      </c>
      <c r="AO71" s="78">
        <f t="shared" si="64"/>
        <v>0</v>
      </c>
      <c r="AP71" s="78">
        <f t="shared" si="64"/>
        <v>0</v>
      </c>
      <c r="AQ71" s="78">
        <f t="shared" si="64"/>
        <v>0</v>
      </c>
      <c r="AR71" s="78">
        <f t="shared" si="64"/>
        <v>0</v>
      </c>
      <c r="AS71" s="78">
        <f t="shared" si="64"/>
        <v>0</v>
      </c>
      <c r="AT71" s="78">
        <f t="shared" si="64"/>
        <v>0</v>
      </c>
      <c r="AU71" s="78">
        <f t="shared" si="64"/>
        <v>0</v>
      </c>
      <c r="AV71" s="78">
        <f t="shared" si="64"/>
        <v>0</v>
      </c>
    </row>
    <row r="72" spans="1:48" ht="14.25">
      <c r="A72" s="74"/>
      <c r="B72" s="39">
        <f>IFERROR((INDEX(GrantList[Account],MATCH(A72,GrantList[Fund],0))),0)</f>
        <v>0</v>
      </c>
      <c r="C72" s="39">
        <f>IFERROR((INDEX(GrantList[Fund Desc],MATCH(A72,GrantList[Fund],0))),0)</f>
        <v>0</v>
      </c>
      <c r="D72" s="37">
        <f t="shared" si="65"/>
        <v>0</v>
      </c>
      <c r="E72" s="38">
        <f>IFERROR((INDEX(GrantList[Study Type],MATCH(A72,GrantList[Fund],0))),0)</f>
        <v>0</v>
      </c>
      <c r="F72" s="36">
        <f t="shared" si="70"/>
        <v>0</v>
      </c>
      <c r="G72" s="35">
        <f>IFERROR((INDEX(GrantList[Budget End Date],MATCH(A72,GrantList[Fund],0))),0)</f>
        <v>0</v>
      </c>
      <c r="H72" s="34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6">
        <f t="shared" si="66"/>
        <v>0</v>
      </c>
      <c r="V72" s="33"/>
      <c r="W72" s="78">
        <f t="shared" si="67"/>
        <v>0</v>
      </c>
      <c r="X72" s="78">
        <f t="shared" si="63"/>
        <v>0</v>
      </c>
      <c r="Y72" s="78">
        <f t="shared" si="63"/>
        <v>0</v>
      </c>
      <c r="Z72" s="78">
        <f t="shared" si="63"/>
        <v>0</v>
      </c>
      <c r="AA72" s="78">
        <f t="shared" si="63"/>
        <v>0</v>
      </c>
      <c r="AB72" s="78">
        <f t="shared" si="63"/>
        <v>0</v>
      </c>
      <c r="AC72" s="78">
        <f t="shared" si="63"/>
        <v>0</v>
      </c>
      <c r="AD72" s="78">
        <f t="shared" si="63"/>
        <v>0</v>
      </c>
      <c r="AE72" s="78">
        <f t="shared" si="63"/>
        <v>0</v>
      </c>
      <c r="AF72" s="78">
        <f t="shared" si="63"/>
        <v>0</v>
      </c>
      <c r="AG72" s="78">
        <f t="shared" si="63"/>
        <v>0</v>
      </c>
      <c r="AH72" s="78">
        <f t="shared" si="63"/>
        <v>0</v>
      </c>
      <c r="AI72" s="79">
        <f t="shared" si="68"/>
        <v>0</v>
      </c>
      <c r="AK72" s="78">
        <f t="shared" si="69"/>
        <v>0</v>
      </c>
      <c r="AL72" s="78">
        <f t="shared" si="64"/>
        <v>0</v>
      </c>
      <c r="AM72" s="78">
        <f t="shared" si="64"/>
        <v>0</v>
      </c>
      <c r="AN72" s="78">
        <f t="shared" si="64"/>
        <v>0</v>
      </c>
      <c r="AO72" s="78">
        <f t="shared" si="64"/>
        <v>0</v>
      </c>
      <c r="AP72" s="78">
        <f t="shared" si="64"/>
        <v>0</v>
      </c>
      <c r="AQ72" s="78">
        <f t="shared" si="64"/>
        <v>0</v>
      </c>
      <c r="AR72" s="78">
        <f t="shared" si="64"/>
        <v>0</v>
      </c>
      <c r="AS72" s="78">
        <f t="shared" si="64"/>
        <v>0</v>
      </c>
      <c r="AT72" s="78">
        <f t="shared" si="64"/>
        <v>0</v>
      </c>
      <c r="AU72" s="78">
        <f t="shared" si="64"/>
        <v>0</v>
      </c>
      <c r="AV72" s="78">
        <f t="shared" si="64"/>
        <v>0</v>
      </c>
    </row>
    <row r="73" spans="1:48" ht="13.5" customHeight="1">
      <c r="C73" s="32" t="s">
        <v>16</v>
      </c>
      <c r="D73" s="31">
        <f>SUM(D65:D72)</f>
        <v>0</v>
      </c>
      <c r="E73" s="30"/>
      <c r="F73" s="29"/>
      <c r="I73" s="76">
        <f t="shared" ref="I73:T73" si="71">SUM(I65:I72)</f>
        <v>0</v>
      </c>
      <c r="J73" s="76">
        <f t="shared" si="71"/>
        <v>0</v>
      </c>
      <c r="K73" s="76">
        <f t="shared" si="71"/>
        <v>0</v>
      </c>
      <c r="L73" s="76">
        <f t="shared" si="71"/>
        <v>0</v>
      </c>
      <c r="M73" s="76">
        <f t="shared" si="71"/>
        <v>0</v>
      </c>
      <c r="N73" s="76">
        <f t="shared" si="71"/>
        <v>0</v>
      </c>
      <c r="O73" s="76">
        <f t="shared" si="71"/>
        <v>0</v>
      </c>
      <c r="P73" s="76">
        <f t="shared" si="71"/>
        <v>0</v>
      </c>
      <c r="Q73" s="76">
        <f t="shared" si="71"/>
        <v>0</v>
      </c>
      <c r="R73" s="76">
        <f t="shared" si="71"/>
        <v>0</v>
      </c>
      <c r="S73" s="76">
        <f t="shared" si="71"/>
        <v>0</v>
      </c>
      <c r="T73" s="76">
        <f t="shared" si="71"/>
        <v>0</v>
      </c>
      <c r="U73" s="76">
        <f t="shared" si="66"/>
        <v>0</v>
      </c>
      <c r="V73" s="26"/>
      <c r="W73" s="78">
        <f>SUM(W65:W72)</f>
        <v>0</v>
      </c>
      <c r="X73" s="78">
        <f t="shared" ref="X73:AH73" si="72">SUM(X65:X72)</f>
        <v>0</v>
      </c>
      <c r="Y73" s="78">
        <f t="shared" si="72"/>
        <v>0</v>
      </c>
      <c r="Z73" s="78">
        <f t="shared" si="72"/>
        <v>0</v>
      </c>
      <c r="AA73" s="78">
        <f t="shared" si="72"/>
        <v>0</v>
      </c>
      <c r="AB73" s="78">
        <f t="shared" si="72"/>
        <v>0</v>
      </c>
      <c r="AC73" s="78">
        <f t="shared" si="72"/>
        <v>0</v>
      </c>
      <c r="AD73" s="78">
        <f t="shared" si="72"/>
        <v>0</v>
      </c>
      <c r="AE73" s="78">
        <f t="shared" si="72"/>
        <v>0</v>
      </c>
      <c r="AF73" s="78">
        <f t="shared" si="72"/>
        <v>0</v>
      </c>
      <c r="AG73" s="78">
        <f t="shared" si="72"/>
        <v>0</v>
      </c>
      <c r="AH73" s="78">
        <f t="shared" si="72"/>
        <v>0</v>
      </c>
      <c r="AI73" s="78">
        <f t="shared" ref="AI73" si="73">SUM(AI65:AI72)</f>
        <v>0</v>
      </c>
      <c r="AK73" s="78">
        <f>SUM(AK65:AK72)</f>
        <v>0</v>
      </c>
      <c r="AL73" s="78">
        <f t="shared" ref="AL73:AV73" si="74">SUM(AL65:AL72)</f>
        <v>0</v>
      </c>
      <c r="AM73" s="78">
        <f t="shared" si="74"/>
        <v>0</v>
      </c>
      <c r="AN73" s="78">
        <f t="shared" si="74"/>
        <v>0</v>
      </c>
      <c r="AO73" s="78">
        <f t="shared" si="74"/>
        <v>0</v>
      </c>
      <c r="AP73" s="78">
        <f t="shared" si="74"/>
        <v>0</v>
      </c>
      <c r="AQ73" s="78">
        <f t="shared" si="74"/>
        <v>0</v>
      </c>
      <c r="AR73" s="78">
        <f t="shared" si="74"/>
        <v>0</v>
      </c>
      <c r="AS73" s="78">
        <f t="shared" si="74"/>
        <v>0</v>
      </c>
      <c r="AT73" s="78">
        <f t="shared" si="74"/>
        <v>0</v>
      </c>
      <c r="AU73" s="78">
        <f t="shared" si="74"/>
        <v>0</v>
      </c>
      <c r="AV73" s="78">
        <f t="shared" si="74"/>
        <v>0</v>
      </c>
    </row>
    <row r="74" spans="1:48">
      <c r="D74" s="25">
        <f>+D73-D62</f>
        <v>0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7"/>
      <c r="V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48" ht="12.75">
      <c r="I75" s="50"/>
      <c r="J75" s="50"/>
      <c r="K75" s="50"/>
      <c r="L75" s="50"/>
      <c r="M75" s="50"/>
      <c r="N75" s="49"/>
      <c r="O75" s="49"/>
      <c r="P75" s="49"/>
      <c r="Q75" s="49"/>
      <c r="R75" s="49"/>
      <c r="S75" s="49"/>
    </row>
    <row r="76" spans="1:48" ht="12.75">
      <c r="I76" s="50"/>
      <c r="J76" s="50"/>
      <c r="K76" s="50"/>
      <c r="L76" s="50"/>
      <c r="M76" s="50"/>
      <c r="N76" s="49"/>
      <c r="O76" s="49"/>
      <c r="P76" s="49"/>
      <c r="Q76" s="49"/>
      <c r="R76" s="49"/>
      <c r="S76" s="49"/>
    </row>
    <row r="77" spans="1:48" ht="12.75">
      <c r="A77" s="47" t="s">
        <v>90</v>
      </c>
      <c r="B77" s="113"/>
      <c r="D77" s="46"/>
      <c r="E77" s="45">
        <f>D77/12</f>
        <v>0</v>
      </c>
      <c r="F77" s="24" t="s">
        <v>24</v>
      </c>
      <c r="AL77" s="73">
        <v>0.30499999999999999</v>
      </c>
      <c r="AM77" s="73">
        <v>0.09</v>
      </c>
      <c r="AO77" s="73">
        <v>0.32600000000000001</v>
      </c>
    </row>
    <row r="78" spans="1:48" ht="12.75">
      <c r="A78" s="47" t="s">
        <v>91</v>
      </c>
      <c r="B78" s="44"/>
      <c r="J78" s="43"/>
      <c r="K78" s="43"/>
      <c r="L78" s="43"/>
      <c r="M78" s="43"/>
      <c r="N78" s="43"/>
      <c r="AK78" s="24" t="s">
        <v>23</v>
      </c>
    </row>
    <row r="79" spans="1:48">
      <c r="A79" s="42" t="s">
        <v>15</v>
      </c>
      <c r="B79" s="42" t="s">
        <v>14</v>
      </c>
      <c r="C79" s="42" t="s">
        <v>13</v>
      </c>
      <c r="D79" s="42" t="s">
        <v>21</v>
      </c>
      <c r="E79" s="42" t="s">
        <v>22</v>
      </c>
      <c r="F79" s="42" t="s">
        <v>20</v>
      </c>
      <c r="G79" s="42" t="s">
        <v>19</v>
      </c>
      <c r="I79" s="40">
        <f>I64</f>
        <v>44743</v>
      </c>
      <c r="J79" s="40">
        <f t="shared" ref="J79:T79" si="75">J64</f>
        <v>44774</v>
      </c>
      <c r="K79" s="40">
        <f t="shared" si="75"/>
        <v>44805</v>
      </c>
      <c r="L79" s="40">
        <f t="shared" si="75"/>
        <v>44835</v>
      </c>
      <c r="M79" s="40">
        <f t="shared" si="75"/>
        <v>44866</v>
      </c>
      <c r="N79" s="40">
        <f t="shared" si="75"/>
        <v>44896</v>
      </c>
      <c r="O79" s="40">
        <f t="shared" si="75"/>
        <v>44927</v>
      </c>
      <c r="P79" s="40">
        <f t="shared" si="75"/>
        <v>44958</v>
      </c>
      <c r="Q79" s="40">
        <f t="shared" si="75"/>
        <v>44986</v>
      </c>
      <c r="R79" s="40">
        <f t="shared" si="75"/>
        <v>45017</v>
      </c>
      <c r="S79" s="40">
        <f t="shared" si="75"/>
        <v>45047</v>
      </c>
      <c r="T79" s="40">
        <f t="shared" si="75"/>
        <v>45078</v>
      </c>
      <c r="U79" s="41" t="s">
        <v>57</v>
      </c>
      <c r="W79" s="40">
        <f>I79</f>
        <v>44743</v>
      </c>
      <c r="X79" s="40">
        <f t="shared" ref="X79:AH79" si="76">J79</f>
        <v>44774</v>
      </c>
      <c r="Y79" s="40">
        <f t="shared" si="76"/>
        <v>44805</v>
      </c>
      <c r="Z79" s="40">
        <f t="shared" si="76"/>
        <v>44835</v>
      </c>
      <c r="AA79" s="40">
        <f t="shared" si="76"/>
        <v>44866</v>
      </c>
      <c r="AB79" s="40">
        <f t="shared" si="76"/>
        <v>44896</v>
      </c>
      <c r="AC79" s="40">
        <f t="shared" si="76"/>
        <v>44927</v>
      </c>
      <c r="AD79" s="40">
        <f t="shared" si="76"/>
        <v>44958</v>
      </c>
      <c r="AE79" s="40">
        <f t="shared" si="76"/>
        <v>44986</v>
      </c>
      <c r="AF79" s="40">
        <f t="shared" si="76"/>
        <v>45017</v>
      </c>
      <c r="AG79" s="40">
        <f t="shared" si="76"/>
        <v>45047</v>
      </c>
      <c r="AH79" s="40">
        <f t="shared" si="76"/>
        <v>45078</v>
      </c>
      <c r="AI79" s="41" t="s">
        <v>18</v>
      </c>
      <c r="AK79" s="40">
        <f>W79</f>
        <v>44743</v>
      </c>
      <c r="AL79" s="40">
        <f t="shared" ref="AL79:AV79" si="77">X79</f>
        <v>44774</v>
      </c>
      <c r="AM79" s="40">
        <f t="shared" si="77"/>
        <v>44805</v>
      </c>
      <c r="AN79" s="40">
        <f t="shared" si="77"/>
        <v>44835</v>
      </c>
      <c r="AO79" s="40">
        <f t="shared" si="77"/>
        <v>44866</v>
      </c>
      <c r="AP79" s="40">
        <f t="shared" si="77"/>
        <v>44896</v>
      </c>
      <c r="AQ79" s="40">
        <f t="shared" si="77"/>
        <v>44927</v>
      </c>
      <c r="AR79" s="40">
        <f t="shared" si="77"/>
        <v>44958</v>
      </c>
      <c r="AS79" s="40">
        <f t="shared" si="77"/>
        <v>44986</v>
      </c>
      <c r="AT79" s="40">
        <f t="shared" si="77"/>
        <v>45017</v>
      </c>
      <c r="AU79" s="40">
        <f t="shared" si="77"/>
        <v>45047</v>
      </c>
      <c r="AV79" s="40">
        <f t="shared" si="77"/>
        <v>45078</v>
      </c>
    </row>
    <row r="80" spans="1:48" ht="14.25">
      <c r="A80" s="74"/>
      <c r="B80" s="39">
        <f>IFERROR((INDEX(GrantList[Account],MATCH(A80,GrantList[Fund],0))),0)</f>
        <v>0</v>
      </c>
      <c r="C80" s="39">
        <f>IFERROR((INDEX(GrantList[Fund Desc],MATCH(A80,GrantList[Fund],0))),0)</f>
        <v>0</v>
      </c>
      <c r="D80" s="37">
        <f>+AI80</f>
        <v>0</v>
      </c>
      <c r="E80" s="38">
        <f>IFERROR((INDEX(GrantList[Study Type],MATCH(A80,GrantList[Fund],0))),0)</f>
        <v>0</v>
      </c>
      <c r="F80" s="36"/>
      <c r="G80" s="35">
        <f>IFERROR((INDEX(GrantList[Budget End Date],MATCH(A80,GrantList[Fund],0))),0)</f>
        <v>0</v>
      </c>
      <c r="H80" s="34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6">
        <f>SUM(I80:T80)/12</f>
        <v>0</v>
      </c>
      <c r="V80" s="33"/>
      <c r="W80" s="78">
        <f>IF(W$4&lt;$G80,I80*$E$77,0)</f>
        <v>0</v>
      </c>
      <c r="X80" s="78">
        <f t="shared" ref="X80:AH87" si="78">IF(X$4&lt;$G80,J80*$E$77,0)</f>
        <v>0</v>
      </c>
      <c r="Y80" s="78">
        <f t="shared" si="78"/>
        <v>0</v>
      </c>
      <c r="Z80" s="78">
        <f t="shared" si="78"/>
        <v>0</v>
      </c>
      <c r="AA80" s="78">
        <f t="shared" si="78"/>
        <v>0</v>
      </c>
      <c r="AB80" s="78">
        <f t="shared" si="78"/>
        <v>0</v>
      </c>
      <c r="AC80" s="78">
        <f t="shared" si="78"/>
        <v>0</v>
      </c>
      <c r="AD80" s="78">
        <f t="shared" si="78"/>
        <v>0</v>
      </c>
      <c r="AE80" s="78">
        <f t="shared" si="78"/>
        <v>0</v>
      </c>
      <c r="AF80" s="78">
        <f t="shared" si="78"/>
        <v>0</v>
      </c>
      <c r="AG80" s="78">
        <f t="shared" si="78"/>
        <v>0</v>
      </c>
      <c r="AH80" s="78">
        <f t="shared" si="78"/>
        <v>0</v>
      </c>
      <c r="AI80" s="79">
        <f>SUM(W80:AH80)</f>
        <v>0</v>
      </c>
      <c r="AK80" s="78">
        <f>IF(AND(AK$4&lt;=$G80,$F80="Full Time",$E80="Non-Federal"),W80*$AO$2,IF(AND(AK$4&lt;=$G80,$F80="Full Time",$E80="Federal"),W80*$AL$2,(IF(AND(AK$4&lt;=$G80,$F80="Part Time"),$W80*$AM$2,0))))</f>
        <v>0</v>
      </c>
      <c r="AL80" s="78">
        <f t="shared" ref="AL80:AV87" si="79">IF(AND(AL$4&lt;=$G80,$F80="Full Time",$E80="Non-Federal"),X80*$AO$2,IF(AND(AL$4&lt;=$G80,$F80="Full Time",$E80="Federal"),X80*$AL$2,(IF(AND(AL$4&lt;=$G80,$F80="Part Time"),$W80*$AM$2,0))))</f>
        <v>0</v>
      </c>
      <c r="AM80" s="78">
        <f t="shared" si="79"/>
        <v>0</v>
      </c>
      <c r="AN80" s="78">
        <f t="shared" si="79"/>
        <v>0</v>
      </c>
      <c r="AO80" s="78">
        <f t="shared" si="79"/>
        <v>0</v>
      </c>
      <c r="AP80" s="78">
        <f t="shared" si="79"/>
        <v>0</v>
      </c>
      <c r="AQ80" s="78">
        <f t="shared" si="79"/>
        <v>0</v>
      </c>
      <c r="AR80" s="78">
        <f t="shared" si="79"/>
        <v>0</v>
      </c>
      <c r="AS80" s="78">
        <f t="shared" si="79"/>
        <v>0</v>
      </c>
      <c r="AT80" s="78">
        <f t="shared" si="79"/>
        <v>0</v>
      </c>
      <c r="AU80" s="78">
        <f t="shared" si="79"/>
        <v>0</v>
      </c>
      <c r="AV80" s="78">
        <f t="shared" si="79"/>
        <v>0</v>
      </c>
    </row>
    <row r="81" spans="1:48" ht="14.25">
      <c r="A81" s="74"/>
      <c r="B81" s="39">
        <f>IFERROR((INDEX(GrantList[Account],MATCH(A81,GrantList[Fund],0))),0)</f>
        <v>0</v>
      </c>
      <c r="C81" s="39">
        <f>IFERROR((INDEX(GrantList[Fund Desc],MATCH(A81,GrantList[Fund],0))),0)</f>
        <v>0</v>
      </c>
      <c r="D81" s="37">
        <f t="shared" ref="D81:D87" si="80">+AI81</f>
        <v>0</v>
      </c>
      <c r="E81" s="38">
        <f>IFERROR((INDEX(GrantList[Study Type],MATCH(A81,GrantList[Fund],0))),0)</f>
        <v>0</v>
      </c>
      <c r="F81" s="36">
        <f>F80</f>
        <v>0</v>
      </c>
      <c r="G81" s="35">
        <f>IFERROR((INDEX(GrantList[Budget End Date],MATCH(A81,GrantList[Fund],0))),0)</f>
        <v>0</v>
      </c>
      <c r="H81" s="34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6">
        <f t="shared" ref="U81:U88" si="81">SUM(I81:T81)/12</f>
        <v>0</v>
      </c>
      <c r="V81" s="33"/>
      <c r="W81" s="78">
        <f t="shared" ref="W81:W87" si="82">IF(W$4&lt;$G81,I81*$E$77,0)</f>
        <v>0</v>
      </c>
      <c r="X81" s="78">
        <f t="shared" si="78"/>
        <v>0</v>
      </c>
      <c r="Y81" s="78">
        <f t="shared" si="78"/>
        <v>0</v>
      </c>
      <c r="Z81" s="78">
        <f t="shared" si="78"/>
        <v>0</v>
      </c>
      <c r="AA81" s="78">
        <f t="shared" si="78"/>
        <v>0</v>
      </c>
      <c r="AB81" s="78">
        <f t="shared" si="78"/>
        <v>0</v>
      </c>
      <c r="AC81" s="78">
        <f t="shared" si="78"/>
        <v>0</v>
      </c>
      <c r="AD81" s="78">
        <f t="shared" si="78"/>
        <v>0</v>
      </c>
      <c r="AE81" s="78">
        <f t="shared" si="78"/>
        <v>0</v>
      </c>
      <c r="AF81" s="78">
        <f t="shared" si="78"/>
        <v>0</v>
      </c>
      <c r="AG81" s="78">
        <f t="shared" si="78"/>
        <v>0</v>
      </c>
      <c r="AH81" s="78">
        <f t="shared" si="78"/>
        <v>0</v>
      </c>
      <c r="AI81" s="79">
        <f t="shared" ref="AI81:AI87" si="83">SUM(W81:AH81)</f>
        <v>0</v>
      </c>
      <c r="AK81" s="78">
        <f t="shared" ref="AK81:AK87" si="84">IF(AND(AK$4&lt;=$G81,$F81="Full Time",$E81="Non-Federal"),W81*$AO$2,IF(AND(AK$4&lt;=$G81,$F81="Full Time",$E81="Federal"),W81*$AL$2,(IF(AND(AK$4&lt;=$G81,$F81="Part Time"),$W81*$AM$2,0))))</f>
        <v>0</v>
      </c>
      <c r="AL81" s="78">
        <f t="shared" si="79"/>
        <v>0</v>
      </c>
      <c r="AM81" s="78">
        <f t="shared" si="79"/>
        <v>0</v>
      </c>
      <c r="AN81" s="78">
        <f t="shared" si="79"/>
        <v>0</v>
      </c>
      <c r="AO81" s="78">
        <f t="shared" si="79"/>
        <v>0</v>
      </c>
      <c r="AP81" s="78">
        <f t="shared" si="79"/>
        <v>0</v>
      </c>
      <c r="AQ81" s="78">
        <f t="shared" si="79"/>
        <v>0</v>
      </c>
      <c r="AR81" s="78">
        <f t="shared" si="79"/>
        <v>0</v>
      </c>
      <c r="AS81" s="78">
        <f t="shared" si="79"/>
        <v>0</v>
      </c>
      <c r="AT81" s="78">
        <f t="shared" si="79"/>
        <v>0</v>
      </c>
      <c r="AU81" s="78">
        <f t="shared" si="79"/>
        <v>0</v>
      </c>
      <c r="AV81" s="78">
        <f t="shared" si="79"/>
        <v>0</v>
      </c>
    </row>
    <row r="82" spans="1:48" ht="14.25">
      <c r="A82" s="74"/>
      <c r="B82" s="39">
        <f>IFERROR((INDEX(GrantList[Account],MATCH(A82,GrantList[Fund],0))),0)</f>
        <v>0</v>
      </c>
      <c r="C82" s="39">
        <f>IFERROR((INDEX(GrantList[Fund Desc],MATCH(A82,GrantList[Fund],0))),0)</f>
        <v>0</v>
      </c>
      <c r="D82" s="37">
        <f t="shared" si="80"/>
        <v>0</v>
      </c>
      <c r="E82" s="38">
        <f>IFERROR((INDEX(GrantList[Study Type],MATCH(A82,GrantList[Fund],0))),0)</f>
        <v>0</v>
      </c>
      <c r="F82" s="36">
        <f t="shared" ref="F82:F87" si="85">F81</f>
        <v>0</v>
      </c>
      <c r="G82" s="35">
        <f>IFERROR((INDEX(GrantList[Budget End Date],MATCH(A82,GrantList[Fund],0))),0)</f>
        <v>0</v>
      </c>
      <c r="H82" s="34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6">
        <f t="shared" si="81"/>
        <v>0</v>
      </c>
      <c r="V82" s="33"/>
      <c r="W82" s="78">
        <f t="shared" si="82"/>
        <v>0</v>
      </c>
      <c r="X82" s="78">
        <f t="shared" si="78"/>
        <v>0</v>
      </c>
      <c r="Y82" s="78">
        <f t="shared" si="78"/>
        <v>0</v>
      </c>
      <c r="Z82" s="78">
        <f t="shared" si="78"/>
        <v>0</v>
      </c>
      <c r="AA82" s="78">
        <f t="shared" si="78"/>
        <v>0</v>
      </c>
      <c r="AB82" s="78">
        <f t="shared" si="78"/>
        <v>0</v>
      </c>
      <c r="AC82" s="78">
        <f t="shared" si="78"/>
        <v>0</v>
      </c>
      <c r="AD82" s="78">
        <f t="shared" si="78"/>
        <v>0</v>
      </c>
      <c r="AE82" s="78">
        <f t="shared" si="78"/>
        <v>0</v>
      </c>
      <c r="AF82" s="78">
        <f t="shared" si="78"/>
        <v>0</v>
      </c>
      <c r="AG82" s="78">
        <f t="shared" si="78"/>
        <v>0</v>
      </c>
      <c r="AH82" s="78">
        <f t="shared" si="78"/>
        <v>0</v>
      </c>
      <c r="AI82" s="79">
        <f t="shared" si="83"/>
        <v>0</v>
      </c>
      <c r="AK82" s="78">
        <f t="shared" si="84"/>
        <v>0</v>
      </c>
      <c r="AL82" s="78">
        <f t="shared" si="79"/>
        <v>0</v>
      </c>
      <c r="AM82" s="78">
        <f t="shared" si="79"/>
        <v>0</v>
      </c>
      <c r="AN82" s="78">
        <f t="shared" si="79"/>
        <v>0</v>
      </c>
      <c r="AO82" s="78">
        <f t="shared" si="79"/>
        <v>0</v>
      </c>
      <c r="AP82" s="78">
        <f t="shared" si="79"/>
        <v>0</v>
      </c>
      <c r="AQ82" s="78">
        <f t="shared" si="79"/>
        <v>0</v>
      </c>
      <c r="AR82" s="78">
        <f t="shared" si="79"/>
        <v>0</v>
      </c>
      <c r="AS82" s="78">
        <f t="shared" si="79"/>
        <v>0</v>
      </c>
      <c r="AT82" s="78">
        <f t="shared" si="79"/>
        <v>0</v>
      </c>
      <c r="AU82" s="78">
        <f t="shared" si="79"/>
        <v>0</v>
      </c>
      <c r="AV82" s="78">
        <f t="shared" si="79"/>
        <v>0</v>
      </c>
    </row>
    <row r="83" spans="1:48" ht="14.25">
      <c r="A83" s="74"/>
      <c r="B83" s="39">
        <f>IFERROR((INDEX(GrantList[Account],MATCH(A83,GrantList[Fund],0))),0)</f>
        <v>0</v>
      </c>
      <c r="C83" s="39">
        <f>IFERROR((INDEX(GrantList[Fund Desc],MATCH(A83,GrantList[Fund],0))),0)</f>
        <v>0</v>
      </c>
      <c r="D83" s="37">
        <f t="shared" si="80"/>
        <v>0</v>
      </c>
      <c r="E83" s="38">
        <f>IFERROR((INDEX(GrantList[Study Type],MATCH(A83,GrantList[Fund],0))),0)</f>
        <v>0</v>
      </c>
      <c r="F83" s="36">
        <f t="shared" si="85"/>
        <v>0</v>
      </c>
      <c r="G83" s="35">
        <f>IFERROR((INDEX(GrantList[Budget End Date],MATCH(A83,GrantList[Fund],0))),0)</f>
        <v>0</v>
      </c>
      <c r="H83" s="34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6">
        <f t="shared" si="81"/>
        <v>0</v>
      </c>
      <c r="V83" s="33"/>
      <c r="W83" s="78">
        <f t="shared" si="82"/>
        <v>0</v>
      </c>
      <c r="X83" s="78">
        <f t="shared" si="78"/>
        <v>0</v>
      </c>
      <c r="Y83" s="78">
        <f t="shared" si="78"/>
        <v>0</v>
      </c>
      <c r="Z83" s="78">
        <f t="shared" si="78"/>
        <v>0</v>
      </c>
      <c r="AA83" s="78">
        <f t="shared" si="78"/>
        <v>0</v>
      </c>
      <c r="AB83" s="78">
        <f t="shared" si="78"/>
        <v>0</v>
      </c>
      <c r="AC83" s="78">
        <f t="shared" si="78"/>
        <v>0</v>
      </c>
      <c r="AD83" s="78">
        <f t="shared" si="78"/>
        <v>0</v>
      </c>
      <c r="AE83" s="78">
        <f t="shared" si="78"/>
        <v>0</v>
      </c>
      <c r="AF83" s="78">
        <f t="shared" si="78"/>
        <v>0</v>
      </c>
      <c r="AG83" s="78">
        <f t="shared" si="78"/>
        <v>0</v>
      </c>
      <c r="AH83" s="78">
        <f t="shared" si="78"/>
        <v>0</v>
      </c>
      <c r="AI83" s="79">
        <f t="shared" si="83"/>
        <v>0</v>
      </c>
      <c r="AK83" s="78">
        <f t="shared" si="84"/>
        <v>0</v>
      </c>
      <c r="AL83" s="78">
        <f t="shared" si="79"/>
        <v>0</v>
      </c>
      <c r="AM83" s="78">
        <f t="shared" si="79"/>
        <v>0</v>
      </c>
      <c r="AN83" s="78">
        <f t="shared" si="79"/>
        <v>0</v>
      </c>
      <c r="AO83" s="78">
        <f t="shared" si="79"/>
        <v>0</v>
      </c>
      <c r="AP83" s="78">
        <f t="shared" si="79"/>
        <v>0</v>
      </c>
      <c r="AQ83" s="78">
        <f t="shared" si="79"/>
        <v>0</v>
      </c>
      <c r="AR83" s="78">
        <f t="shared" si="79"/>
        <v>0</v>
      </c>
      <c r="AS83" s="78">
        <f t="shared" si="79"/>
        <v>0</v>
      </c>
      <c r="AT83" s="78">
        <f t="shared" si="79"/>
        <v>0</v>
      </c>
      <c r="AU83" s="78">
        <f t="shared" si="79"/>
        <v>0</v>
      </c>
      <c r="AV83" s="78">
        <f t="shared" si="79"/>
        <v>0</v>
      </c>
    </row>
    <row r="84" spans="1:48" ht="14.25">
      <c r="A84" s="74"/>
      <c r="B84" s="39">
        <f>IFERROR((INDEX(GrantList[Account],MATCH(A84,GrantList[Fund],0))),0)</f>
        <v>0</v>
      </c>
      <c r="C84" s="39">
        <f>IFERROR((INDEX(GrantList[Fund Desc],MATCH(A84,GrantList[Fund],0))),0)</f>
        <v>0</v>
      </c>
      <c r="D84" s="37">
        <f t="shared" si="80"/>
        <v>0</v>
      </c>
      <c r="E84" s="38">
        <f>IFERROR((INDEX(GrantList[Study Type],MATCH(A84,GrantList[Fund],0))),0)</f>
        <v>0</v>
      </c>
      <c r="F84" s="36">
        <f t="shared" si="85"/>
        <v>0</v>
      </c>
      <c r="G84" s="35">
        <f>IFERROR((INDEX(GrantList[Budget End Date],MATCH(A84,GrantList[Fund],0))),0)</f>
        <v>0</v>
      </c>
      <c r="H84" s="34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6">
        <f t="shared" si="81"/>
        <v>0</v>
      </c>
      <c r="V84" s="33"/>
      <c r="W84" s="78">
        <f t="shared" si="82"/>
        <v>0</v>
      </c>
      <c r="X84" s="78">
        <f t="shared" si="78"/>
        <v>0</v>
      </c>
      <c r="Y84" s="78">
        <f t="shared" si="78"/>
        <v>0</v>
      </c>
      <c r="Z84" s="78">
        <f t="shared" si="78"/>
        <v>0</v>
      </c>
      <c r="AA84" s="78">
        <f t="shared" si="78"/>
        <v>0</v>
      </c>
      <c r="AB84" s="78">
        <f t="shared" si="78"/>
        <v>0</v>
      </c>
      <c r="AC84" s="78">
        <f t="shared" si="78"/>
        <v>0</v>
      </c>
      <c r="AD84" s="78">
        <f t="shared" si="78"/>
        <v>0</v>
      </c>
      <c r="AE84" s="78">
        <f t="shared" si="78"/>
        <v>0</v>
      </c>
      <c r="AF84" s="78">
        <f t="shared" si="78"/>
        <v>0</v>
      </c>
      <c r="AG84" s="78">
        <f t="shared" si="78"/>
        <v>0</v>
      </c>
      <c r="AH84" s="78">
        <f t="shared" si="78"/>
        <v>0</v>
      </c>
      <c r="AI84" s="79">
        <f t="shared" si="83"/>
        <v>0</v>
      </c>
      <c r="AK84" s="78">
        <f t="shared" si="84"/>
        <v>0</v>
      </c>
      <c r="AL84" s="78">
        <f t="shared" si="79"/>
        <v>0</v>
      </c>
      <c r="AM84" s="78">
        <f t="shared" si="79"/>
        <v>0</v>
      </c>
      <c r="AN84" s="78">
        <f t="shared" si="79"/>
        <v>0</v>
      </c>
      <c r="AO84" s="78">
        <f t="shared" si="79"/>
        <v>0</v>
      </c>
      <c r="AP84" s="78">
        <f t="shared" si="79"/>
        <v>0</v>
      </c>
      <c r="AQ84" s="78">
        <f t="shared" si="79"/>
        <v>0</v>
      </c>
      <c r="AR84" s="78">
        <f t="shared" si="79"/>
        <v>0</v>
      </c>
      <c r="AS84" s="78">
        <f t="shared" si="79"/>
        <v>0</v>
      </c>
      <c r="AT84" s="78">
        <f t="shared" si="79"/>
        <v>0</v>
      </c>
      <c r="AU84" s="78">
        <f t="shared" si="79"/>
        <v>0</v>
      </c>
      <c r="AV84" s="78">
        <f t="shared" si="79"/>
        <v>0</v>
      </c>
    </row>
    <row r="85" spans="1:48" ht="14.25">
      <c r="A85" s="74"/>
      <c r="B85" s="39">
        <f>IFERROR((INDEX(GrantList[Account],MATCH(A85,GrantList[Fund],0))),0)</f>
        <v>0</v>
      </c>
      <c r="C85" s="39">
        <f>IFERROR((INDEX(GrantList[Fund Desc],MATCH(A85,GrantList[Fund],0))),0)</f>
        <v>0</v>
      </c>
      <c r="D85" s="37">
        <f t="shared" si="80"/>
        <v>0</v>
      </c>
      <c r="E85" s="38">
        <f>IFERROR((INDEX(GrantList[Study Type],MATCH(A85,GrantList[Fund],0))),0)</f>
        <v>0</v>
      </c>
      <c r="F85" s="36">
        <f t="shared" si="85"/>
        <v>0</v>
      </c>
      <c r="G85" s="35">
        <f>IFERROR((INDEX(GrantList[Budget End Date],MATCH(A85,GrantList[Fund],0))),0)</f>
        <v>0</v>
      </c>
      <c r="H85" s="34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6">
        <f t="shared" si="81"/>
        <v>0</v>
      </c>
      <c r="V85" s="33"/>
      <c r="W85" s="78">
        <f t="shared" si="82"/>
        <v>0</v>
      </c>
      <c r="X85" s="78">
        <f t="shared" si="78"/>
        <v>0</v>
      </c>
      <c r="Y85" s="78">
        <f t="shared" si="78"/>
        <v>0</v>
      </c>
      <c r="Z85" s="78">
        <f t="shared" si="78"/>
        <v>0</v>
      </c>
      <c r="AA85" s="78">
        <f t="shared" si="78"/>
        <v>0</v>
      </c>
      <c r="AB85" s="78">
        <f t="shared" si="78"/>
        <v>0</v>
      </c>
      <c r="AC85" s="78">
        <f t="shared" si="78"/>
        <v>0</v>
      </c>
      <c r="AD85" s="78">
        <f t="shared" si="78"/>
        <v>0</v>
      </c>
      <c r="AE85" s="78">
        <f t="shared" si="78"/>
        <v>0</v>
      </c>
      <c r="AF85" s="78">
        <f t="shared" si="78"/>
        <v>0</v>
      </c>
      <c r="AG85" s="78">
        <f t="shared" si="78"/>
        <v>0</v>
      </c>
      <c r="AH85" s="78">
        <f t="shared" si="78"/>
        <v>0</v>
      </c>
      <c r="AI85" s="79">
        <f t="shared" si="83"/>
        <v>0</v>
      </c>
      <c r="AK85" s="78">
        <f t="shared" si="84"/>
        <v>0</v>
      </c>
      <c r="AL85" s="78">
        <f t="shared" si="79"/>
        <v>0</v>
      </c>
      <c r="AM85" s="78">
        <f t="shared" si="79"/>
        <v>0</v>
      </c>
      <c r="AN85" s="78">
        <f t="shared" si="79"/>
        <v>0</v>
      </c>
      <c r="AO85" s="78">
        <f t="shared" si="79"/>
        <v>0</v>
      </c>
      <c r="AP85" s="78">
        <f t="shared" si="79"/>
        <v>0</v>
      </c>
      <c r="AQ85" s="78">
        <f t="shared" si="79"/>
        <v>0</v>
      </c>
      <c r="AR85" s="78">
        <f t="shared" si="79"/>
        <v>0</v>
      </c>
      <c r="AS85" s="78">
        <f t="shared" si="79"/>
        <v>0</v>
      </c>
      <c r="AT85" s="78">
        <f t="shared" si="79"/>
        <v>0</v>
      </c>
      <c r="AU85" s="78">
        <f t="shared" si="79"/>
        <v>0</v>
      </c>
      <c r="AV85" s="78">
        <f t="shared" si="79"/>
        <v>0</v>
      </c>
    </row>
    <row r="86" spans="1:48" ht="14.25">
      <c r="A86" s="74"/>
      <c r="B86" s="39">
        <f>IFERROR((INDEX(GrantList[Account],MATCH(A86,GrantList[Fund],0))),0)</f>
        <v>0</v>
      </c>
      <c r="C86" s="39">
        <f>IFERROR((INDEX(GrantList[Fund Desc],MATCH(A86,GrantList[Fund],0))),0)</f>
        <v>0</v>
      </c>
      <c r="D86" s="37">
        <f t="shared" si="80"/>
        <v>0</v>
      </c>
      <c r="E86" s="38">
        <f>IFERROR((INDEX(GrantList[Study Type],MATCH(A86,GrantList[Fund],0))),0)</f>
        <v>0</v>
      </c>
      <c r="F86" s="36">
        <f t="shared" si="85"/>
        <v>0</v>
      </c>
      <c r="G86" s="35">
        <f>IFERROR((INDEX(GrantList[Budget End Date],MATCH(A86,GrantList[Fund],0))),0)</f>
        <v>0</v>
      </c>
      <c r="H86" s="34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6">
        <f t="shared" si="81"/>
        <v>0</v>
      </c>
      <c r="V86" s="33"/>
      <c r="W86" s="78">
        <f t="shared" si="82"/>
        <v>0</v>
      </c>
      <c r="X86" s="78">
        <f t="shared" si="78"/>
        <v>0</v>
      </c>
      <c r="Y86" s="78">
        <f t="shared" si="78"/>
        <v>0</v>
      </c>
      <c r="Z86" s="78">
        <f t="shared" si="78"/>
        <v>0</v>
      </c>
      <c r="AA86" s="78">
        <f t="shared" si="78"/>
        <v>0</v>
      </c>
      <c r="AB86" s="78">
        <f t="shared" si="78"/>
        <v>0</v>
      </c>
      <c r="AC86" s="78">
        <f t="shared" si="78"/>
        <v>0</v>
      </c>
      <c r="AD86" s="78">
        <f t="shared" si="78"/>
        <v>0</v>
      </c>
      <c r="AE86" s="78">
        <f t="shared" si="78"/>
        <v>0</v>
      </c>
      <c r="AF86" s="78">
        <f t="shared" si="78"/>
        <v>0</v>
      </c>
      <c r="AG86" s="78">
        <f t="shared" si="78"/>
        <v>0</v>
      </c>
      <c r="AH86" s="78">
        <f t="shared" si="78"/>
        <v>0</v>
      </c>
      <c r="AI86" s="79">
        <f t="shared" si="83"/>
        <v>0</v>
      </c>
      <c r="AK86" s="78">
        <f t="shared" si="84"/>
        <v>0</v>
      </c>
      <c r="AL86" s="78">
        <f t="shared" si="79"/>
        <v>0</v>
      </c>
      <c r="AM86" s="78">
        <f t="shared" si="79"/>
        <v>0</v>
      </c>
      <c r="AN86" s="78">
        <f t="shared" si="79"/>
        <v>0</v>
      </c>
      <c r="AO86" s="78">
        <f t="shared" si="79"/>
        <v>0</v>
      </c>
      <c r="AP86" s="78">
        <f t="shared" si="79"/>
        <v>0</v>
      </c>
      <c r="AQ86" s="78">
        <f t="shared" si="79"/>
        <v>0</v>
      </c>
      <c r="AR86" s="78">
        <f t="shared" si="79"/>
        <v>0</v>
      </c>
      <c r="AS86" s="78">
        <f t="shared" si="79"/>
        <v>0</v>
      </c>
      <c r="AT86" s="78">
        <f t="shared" si="79"/>
        <v>0</v>
      </c>
      <c r="AU86" s="78">
        <f t="shared" si="79"/>
        <v>0</v>
      </c>
      <c r="AV86" s="78">
        <f t="shared" si="79"/>
        <v>0</v>
      </c>
    </row>
    <row r="87" spans="1:48" ht="14.25">
      <c r="A87" s="74"/>
      <c r="B87" s="39">
        <f>IFERROR((INDEX(GrantList[Account],MATCH(A87,GrantList[Fund],0))),0)</f>
        <v>0</v>
      </c>
      <c r="C87" s="39">
        <f>IFERROR((INDEX(GrantList[Fund Desc],MATCH(A87,GrantList[Fund],0))),0)</f>
        <v>0</v>
      </c>
      <c r="D87" s="37">
        <f t="shared" si="80"/>
        <v>0</v>
      </c>
      <c r="E87" s="38">
        <f>IFERROR((INDEX(GrantList[Study Type],MATCH(A87,GrantList[Fund],0))),0)</f>
        <v>0</v>
      </c>
      <c r="F87" s="36">
        <f t="shared" si="85"/>
        <v>0</v>
      </c>
      <c r="G87" s="35">
        <f>IFERROR((INDEX(GrantList[Budget End Date],MATCH(A87,GrantList[Fund],0))),0)</f>
        <v>0</v>
      </c>
      <c r="H87" s="34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6">
        <f t="shared" si="81"/>
        <v>0</v>
      </c>
      <c r="V87" s="33"/>
      <c r="W87" s="78">
        <f t="shared" si="82"/>
        <v>0</v>
      </c>
      <c r="X87" s="78">
        <f t="shared" si="78"/>
        <v>0</v>
      </c>
      <c r="Y87" s="78">
        <f t="shared" si="78"/>
        <v>0</v>
      </c>
      <c r="Z87" s="78">
        <f t="shared" si="78"/>
        <v>0</v>
      </c>
      <c r="AA87" s="78">
        <f t="shared" si="78"/>
        <v>0</v>
      </c>
      <c r="AB87" s="78">
        <f t="shared" si="78"/>
        <v>0</v>
      </c>
      <c r="AC87" s="78">
        <f t="shared" si="78"/>
        <v>0</v>
      </c>
      <c r="AD87" s="78">
        <f t="shared" si="78"/>
        <v>0</v>
      </c>
      <c r="AE87" s="78">
        <f t="shared" si="78"/>
        <v>0</v>
      </c>
      <c r="AF87" s="78">
        <f t="shared" si="78"/>
        <v>0</v>
      </c>
      <c r="AG87" s="78">
        <f t="shared" si="78"/>
        <v>0</v>
      </c>
      <c r="AH87" s="78">
        <f t="shared" si="78"/>
        <v>0</v>
      </c>
      <c r="AI87" s="79">
        <f t="shared" si="83"/>
        <v>0</v>
      </c>
      <c r="AK87" s="78">
        <f t="shared" si="84"/>
        <v>0</v>
      </c>
      <c r="AL87" s="78">
        <f t="shared" si="79"/>
        <v>0</v>
      </c>
      <c r="AM87" s="78">
        <f t="shared" si="79"/>
        <v>0</v>
      </c>
      <c r="AN87" s="78">
        <f t="shared" si="79"/>
        <v>0</v>
      </c>
      <c r="AO87" s="78">
        <f t="shared" si="79"/>
        <v>0</v>
      </c>
      <c r="AP87" s="78">
        <f t="shared" si="79"/>
        <v>0</v>
      </c>
      <c r="AQ87" s="78">
        <f t="shared" si="79"/>
        <v>0</v>
      </c>
      <c r="AR87" s="78">
        <f t="shared" si="79"/>
        <v>0</v>
      </c>
      <c r="AS87" s="78">
        <f t="shared" si="79"/>
        <v>0</v>
      </c>
      <c r="AT87" s="78">
        <f t="shared" si="79"/>
        <v>0</v>
      </c>
      <c r="AU87" s="78">
        <f t="shared" si="79"/>
        <v>0</v>
      </c>
      <c r="AV87" s="78">
        <f t="shared" si="79"/>
        <v>0</v>
      </c>
    </row>
    <row r="88" spans="1:48" ht="13.5" customHeight="1">
      <c r="C88" s="32" t="s">
        <v>16</v>
      </c>
      <c r="D88" s="31">
        <f>SUM(D80:D87)</f>
        <v>0</v>
      </c>
      <c r="E88" s="30"/>
      <c r="F88" s="29"/>
      <c r="I88" s="76">
        <f t="shared" ref="I88:T88" si="86">SUM(I80:I87)</f>
        <v>0</v>
      </c>
      <c r="J88" s="76">
        <f t="shared" si="86"/>
        <v>0</v>
      </c>
      <c r="K88" s="76">
        <f t="shared" si="86"/>
        <v>0</v>
      </c>
      <c r="L88" s="76">
        <f t="shared" si="86"/>
        <v>0</v>
      </c>
      <c r="M88" s="76">
        <f t="shared" si="86"/>
        <v>0</v>
      </c>
      <c r="N88" s="76">
        <f t="shared" si="86"/>
        <v>0</v>
      </c>
      <c r="O88" s="76">
        <f t="shared" si="86"/>
        <v>0</v>
      </c>
      <c r="P88" s="76">
        <f t="shared" si="86"/>
        <v>0</v>
      </c>
      <c r="Q88" s="76">
        <f t="shared" si="86"/>
        <v>0</v>
      </c>
      <c r="R88" s="76">
        <f t="shared" si="86"/>
        <v>0</v>
      </c>
      <c r="S88" s="76">
        <f t="shared" si="86"/>
        <v>0</v>
      </c>
      <c r="T88" s="76">
        <f t="shared" si="86"/>
        <v>0</v>
      </c>
      <c r="U88" s="76">
        <f t="shared" si="81"/>
        <v>0</v>
      </c>
      <c r="V88" s="26"/>
      <c r="W88" s="78">
        <f>SUM(W80:W87)</f>
        <v>0</v>
      </c>
      <c r="X88" s="78">
        <f t="shared" ref="X88:AH88" si="87">SUM(X80:X87)</f>
        <v>0</v>
      </c>
      <c r="Y88" s="78">
        <f t="shared" si="87"/>
        <v>0</v>
      </c>
      <c r="Z88" s="78">
        <f t="shared" si="87"/>
        <v>0</v>
      </c>
      <c r="AA88" s="78">
        <f t="shared" si="87"/>
        <v>0</v>
      </c>
      <c r="AB88" s="78">
        <f t="shared" si="87"/>
        <v>0</v>
      </c>
      <c r="AC88" s="78">
        <f t="shared" si="87"/>
        <v>0</v>
      </c>
      <c r="AD88" s="78">
        <f t="shared" si="87"/>
        <v>0</v>
      </c>
      <c r="AE88" s="78">
        <f t="shared" si="87"/>
        <v>0</v>
      </c>
      <c r="AF88" s="78">
        <f t="shared" si="87"/>
        <v>0</v>
      </c>
      <c r="AG88" s="78">
        <f t="shared" si="87"/>
        <v>0</v>
      </c>
      <c r="AH88" s="78">
        <f t="shared" si="87"/>
        <v>0</v>
      </c>
      <c r="AI88" s="78">
        <f t="shared" ref="AI88" si="88">SUM(AI80:AI87)</f>
        <v>0</v>
      </c>
      <c r="AK88" s="78">
        <f>SUM(AK80:AK87)</f>
        <v>0</v>
      </c>
      <c r="AL88" s="78">
        <f t="shared" ref="AL88:AV88" si="89">SUM(AL80:AL87)</f>
        <v>0</v>
      </c>
      <c r="AM88" s="78">
        <f t="shared" si="89"/>
        <v>0</v>
      </c>
      <c r="AN88" s="78">
        <f t="shared" si="89"/>
        <v>0</v>
      </c>
      <c r="AO88" s="78">
        <f t="shared" si="89"/>
        <v>0</v>
      </c>
      <c r="AP88" s="78">
        <f t="shared" si="89"/>
        <v>0</v>
      </c>
      <c r="AQ88" s="78">
        <f t="shared" si="89"/>
        <v>0</v>
      </c>
      <c r="AR88" s="78">
        <f t="shared" si="89"/>
        <v>0</v>
      </c>
      <c r="AS88" s="78">
        <f t="shared" si="89"/>
        <v>0</v>
      </c>
      <c r="AT88" s="78">
        <f t="shared" si="89"/>
        <v>0</v>
      </c>
      <c r="AU88" s="78">
        <f t="shared" si="89"/>
        <v>0</v>
      </c>
      <c r="AV88" s="78">
        <f t="shared" si="89"/>
        <v>0</v>
      </c>
    </row>
    <row r="89" spans="1:48">
      <c r="D89" s="25">
        <f>+D88-D77</f>
        <v>0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7"/>
      <c r="V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48" ht="12.75">
      <c r="I90" s="50"/>
      <c r="J90" s="50"/>
      <c r="K90" s="50"/>
      <c r="L90" s="50"/>
      <c r="M90" s="50"/>
      <c r="N90" s="49"/>
      <c r="O90" s="49"/>
      <c r="P90" s="49"/>
      <c r="Q90" s="49"/>
      <c r="R90" s="49"/>
      <c r="S90" s="49"/>
    </row>
    <row r="91" spans="1:48" ht="12.75">
      <c r="I91" s="50"/>
      <c r="J91" s="50"/>
      <c r="K91" s="50"/>
      <c r="L91" s="50"/>
      <c r="M91" s="50"/>
      <c r="N91" s="49"/>
      <c r="O91" s="49"/>
      <c r="P91" s="49"/>
      <c r="Q91" s="49"/>
      <c r="R91" s="49"/>
      <c r="S91" s="49"/>
    </row>
    <row r="92" spans="1:48" ht="12.75">
      <c r="A92" s="47" t="s">
        <v>90</v>
      </c>
      <c r="B92" s="113"/>
      <c r="D92" s="46"/>
      <c r="E92" s="45">
        <f>D92/12</f>
        <v>0</v>
      </c>
      <c r="F92" s="24" t="s">
        <v>24</v>
      </c>
      <c r="AL92" s="73">
        <v>0.30499999999999999</v>
      </c>
      <c r="AM92" s="73">
        <v>0.09</v>
      </c>
      <c r="AO92" s="73">
        <v>0.32600000000000001</v>
      </c>
    </row>
    <row r="93" spans="1:48" ht="12.75">
      <c r="A93" s="47" t="s">
        <v>91</v>
      </c>
      <c r="B93" s="44"/>
      <c r="J93" s="43"/>
      <c r="K93" s="43"/>
      <c r="L93" s="43"/>
      <c r="M93" s="43"/>
      <c r="N93" s="43"/>
      <c r="AK93" s="24" t="s">
        <v>23</v>
      </c>
    </row>
    <row r="94" spans="1:48">
      <c r="A94" s="42" t="s">
        <v>15</v>
      </c>
      <c r="B94" s="42" t="s">
        <v>14</v>
      </c>
      <c r="C94" s="42" t="s">
        <v>13</v>
      </c>
      <c r="D94" s="42" t="s">
        <v>21</v>
      </c>
      <c r="E94" s="42" t="s">
        <v>22</v>
      </c>
      <c r="F94" s="42" t="s">
        <v>20</v>
      </c>
      <c r="G94" s="42" t="s">
        <v>19</v>
      </c>
      <c r="I94" s="40">
        <f>I79</f>
        <v>44743</v>
      </c>
      <c r="J94" s="40">
        <f t="shared" ref="J94:T94" si="90">J79</f>
        <v>44774</v>
      </c>
      <c r="K94" s="40">
        <f t="shared" si="90"/>
        <v>44805</v>
      </c>
      <c r="L94" s="40">
        <f t="shared" si="90"/>
        <v>44835</v>
      </c>
      <c r="M94" s="40">
        <f t="shared" si="90"/>
        <v>44866</v>
      </c>
      <c r="N94" s="40">
        <f t="shared" si="90"/>
        <v>44896</v>
      </c>
      <c r="O94" s="40">
        <f t="shared" si="90"/>
        <v>44927</v>
      </c>
      <c r="P94" s="40">
        <f t="shared" si="90"/>
        <v>44958</v>
      </c>
      <c r="Q94" s="40">
        <f t="shared" si="90"/>
        <v>44986</v>
      </c>
      <c r="R94" s="40">
        <f t="shared" si="90"/>
        <v>45017</v>
      </c>
      <c r="S94" s="40">
        <f t="shared" si="90"/>
        <v>45047</v>
      </c>
      <c r="T94" s="40">
        <f t="shared" si="90"/>
        <v>45078</v>
      </c>
      <c r="U94" s="41" t="s">
        <v>57</v>
      </c>
      <c r="W94" s="40">
        <f>I94</f>
        <v>44743</v>
      </c>
      <c r="X94" s="40">
        <f t="shared" ref="X94:AH94" si="91">J94</f>
        <v>44774</v>
      </c>
      <c r="Y94" s="40">
        <f t="shared" si="91"/>
        <v>44805</v>
      </c>
      <c r="Z94" s="40">
        <f t="shared" si="91"/>
        <v>44835</v>
      </c>
      <c r="AA94" s="40">
        <f t="shared" si="91"/>
        <v>44866</v>
      </c>
      <c r="AB94" s="40">
        <f t="shared" si="91"/>
        <v>44896</v>
      </c>
      <c r="AC94" s="40">
        <f t="shared" si="91"/>
        <v>44927</v>
      </c>
      <c r="AD94" s="40">
        <f t="shared" si="91"/>
        <v>44958</v>
      </c>
      <c r="AE94" s="40">
        <f t="shared" si="91"/>
        <v>44986</v>
      </c>
      <c r="AF94" s="40">
        <f t="shared" si="91"/>
        <v>45017</v>
      </c>
      <c r="AG94" s="40">
        <f t="shared" si="91"/>
        <v>45047</v>
      </c>
      <c r="AH94" s="40">
        <f t="shared" si="91"/>
        <v>45078</v>
      </c>
      <c r="AI94" s="41" t="s">
        <v>18</v>
      </c>
      <c r="AK94" s="40">
        <f>W94</f>
        <v>44743</v>
      </c>
      <c r="AL94" s="40">
        <f t="shared" ref="AL94:AV94" si="92">X94</f>
        <v>44774</v>
      </c>
      <c r="AM94" s="40">
        <f t="shared" si="92"/>
        <v>44805</v>
      </c>
      <c r="AN94" s="40">
        <f t="shared" si="92"/>
        <v>44835</v>
      </c>
      <c r="AO94" s="40">
        <f t="shared" si="92"/>
        <v>44866</v>
      </c>
      <c r="AP94" s="40">
        <f t="shared" si="92"/>
        <v>44896</v>
      </c>
      <c r="AQ94" s="40">
        <f t="shared" si="92"/>
        <v>44927</v>
      </c>
      <c r="AR94" s="40">
        <f t="shared" si="92"/>
        <v>44958</v>
      </c>
      <c r="AS94" s="40">
        <f t="shared" si="92"/>
        <v>44986</v>
      </c>
      <c r="AT94" s="40">
        <f t="shared" si="92"/>
        <v>45017</v>
      </c>
      <c r="AU94" s="40">
        <f t="shared" si="92"/>
        <v>45047</v>
      </c>
      <c r="AV94" s="40">
        <f t="shared" si="92"/>
        <v>45078</v>
      </c>
    </row>
    <row r="95" spans="1:48" ht="14.25">
      <c r="A95" s="74"/>
      <c r="B95" s="39">
        <f>IFERROR((INDEX(GrantList[Account],MATCH(A95,GrantList[Fund],0))),0)</f>
        <v>0</v>
      </c>
      <c r="C95" s="39">
        <f>IFERROR((INDEX(GrantList[Fund Desc],MATCH(A95,GrantList[Fund],0))),0)</f>
        <v>0</v>
      </c>
      <c r="D95" s="37">
        <f>+AI95</f>
        <v>0</v>
      </c>
      <c r="E95" s="38">
        <f>IFERROR((INDEX(GrantList[Study Type],MATCH(A95,GrantList[Fund],0))),0)</f>
        <v>0</v>
      </c>
      <c r="F95" s="36"/>
      <c r="G95" s="35">
        <f>IFERROR((INDEX(GrantList[Budget End Date],MATCH(A95,GrantList[Fund],0))),0)</f>
        <v>0</v>
      </c>
      <c r="H95" s="34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6">
        <f>SUM(I95:T95)/12</f>
        <v>0</v>
      </c>
      <c r="V95" s="33"/>
      <c r="W95" s="78">
        <f>IF(W$4&lt;$G95,I95*$E$92,0)</f>
        <v>0</v>
      </c>
      <c r="X95" s="78">
        <f t="shared" ref="X95:AH102" si="93">IF(X$4&lt;$G95,J95*$E$92,0)</f>
        <v>0</v>
      </c>
      <c r="Y95" s="78">
        <f t="shared" si="93"/>
        <v>0</v>
      </c>
      <c r="Z95" s="78">
        <f t="shared" si="93"/>
        <v>0</v>
      </c>
      <c r="AA95" s="78">
        <f t="shared" si="93"/>
        <v>0</v>
      </c>
      <c r="AB95" s="78">
        <f t="shared" si="93"/>
        <v>0</v>
      </c>
      <c r="AC95" s="78">
        <f t="shared" si="93"/>
        <v>0</v>
      </c>
      <c r="AD95" s="78">
        <f t="shared" si="93"/>
        <v>0</v>
      </c>
      <c r="AE95" s="78">
        <f t="shared" si="93"/>
        <v>0</v>
      </c>
      <c r="AF95" s="78">
        <f t="shared" si="93"/>
        <v>0</v>
      </c>
      <c r="AG95" s="78">
        <f t="shared" si="93"/>
        <v>0</v>
      </c>
      <c r="AH95" s="78">
        <f t="shared" si="93"/>
        <v>0</v>
      </c>
      <c r="AI95" s="79">
        <f>SUM(W95:AH95)</f>
        <v>0</v>
      </c>
      <c r="AK95" s="78">
        <f>IF(AND(AK$4&lt;=$G95,$F95="Full Time",$E95="Non-Federal"),W95*$AO$2,IF(AND(AK$4&lt;=$G95,$F95="Full Time",$E95="Federal"),W95*$AL$2,(IF(AND(AK$4&lt;=$G95,$F95="Part Time"),$W95*$AM$2,0))))</f>
        <v>0</v>
      </c>
      <c r="AL95" s="78">
        <f t="shared" ref="AL95:AV102" si="94">IF(AND(AL$4&lt;=$G95,$F95="Full Time",$E95="Non-Federal"),X95*$AO$2,IF(AND(AL$4&lt;=$G95,$F95="Full Time",$E95="Federal"),X95*$AL$2,(IF(AND(AL$4&lt;=$G95,$F95="Part Time"),$W95*$AM$2,0))))</f>
        <v>0</v>
      </c>
      <c r="AM95" s="78">
        <f t="shared" si="94"/>
        <v>0</v>
      </c>
      <c r="AN95" s="78">
        <f t="shared" si="94"/>
        <v>0</v>
      </c>
      <c r="AO95" s="78">
        <f t="shared" si="94"/>
        <v>0</v>
      </c>
      <c r="AP95" s="78">
        <f t="shared" si="94"/>
        <v>0</v>
      </c>
      <c r="AQ95" s="78">
        <f t="shared" si="94"/>
        <v>0</v>
      </c>
      <c r="AR95" s="78">
        <f t="shared" si="94"/>
        <v>0</v>
      </c>
      <c r="AS95" s="78">
        <f t="shared" si="94"/>
        <v>0</v>
      </c>
      <c r="AT95" s="78">
        <f t="shared" si="94"/>
        <v>0</v>
      </c>
      <c r="AU95" s="78">
        <f t="shared" si="94"/>
        <v>0</v>
      </c>
      <c r="AV95" s="78">
        <f t="shared" si="94"/>
        <v>0</v>
      </c>
    </row>
    <row r="96" spans="1:48" ht="14.25">
      <c r="A96" s="74"/>
      <c r="B96" s="39">
        <f>IFERROR((INDEX(GrantList[Account],MATCH(A96,GrantList[Fund],0))),0)</f>
        <v>0</v>
      </c>
      <c r="C96" s="39">
        <f>IFERROR((INDEX(GrantList[Fund Desc],MATCH(A96,GrantList[Fund],0))),0)</f>
        <v>0</v>
      </c>
      <c r="D96" s="37">
        <f t="shared" ref="D96:D102" si="95">+AI96</f>
        <v>0</v>
      </c>
      <c r="E96" s="38">
        <f>IFERROR((INDEX(GrantList[Study Type],MATCH(A96,GrantList[Fund],0))),0)</f>
        <v>0</v>
      </c>
      <c r="F96" s="36">
        <f>F95</f>
        <v>0</v>
      </c>
      <c r="G96" s="35">
        <f>IFERROR((INDEX(GrantList[Budget End Date],MATCH(A96,GrantList[Fund],0))),0)</f>
        <v>0</v>
      </c>
      <c r="H96" s="34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6">
        <f t="shared" ref="U96:U103" si="96">SUM(I96:T96)/12</f>
        <v>0</v>
      </c>
      <c r="V96" s="33"/>
      <c r="W96" s="78">
        <f t="shared" ref="W96:W102" si="97">IF(W$4&lt;$G96,I96*$E$92,0)</f>
        <v>0</v>
      </c>
      <c r="X96" s="78">
        <f t="shared" si="93"/>
        <v>0</v>
      </c>
      <c r="Y96" s="78">
        <f t="shared" si="93"/>
        <v>0</v>
      </c>
      <c r="Z96" s="78">
        <f t="shared" si="93"/>
        <v>0</v>
      </c>
      <c r="AA96" s="78">
        <f t="shared" si="93"/>
        <v>0</v>
      </c>
      <c r="AB96" s="78">
        <f t="shared" si="93"/>
        <v>0</v>
      </c>
      <c r="AC96" s="78">
        <f t="shared" si="93"/>
        <v>0</v>
      </c>
      <c r="AD96" s="78">
        <f t="shared" si="93"/>
        <v>0</v>
      </c>
      <c r="AE96" s="78">
        <f t="shared" si="93"/>
        <v>0</v>
      </c>
      <c r="AF96" s="78">
        <f t="shared" si="93"/>
        <v>0</v>
      </c>
      <c r="AG96" s="78">
        <f t="shared" si="93"/>
        <v>0</v>
      </c>
      <c r="AH96" s="78">
        <f t="shared" si="93"/>
        <v>0</v>
      </c>
      <c r="AI96" s="79">
        <f t="shared" ref="AI96:AI102" si="98">SUM(W96:AH96)</f>
        <v>0</v>
      </c>
      <c r="AK96" s="78">
        <f t="shared" ref="AK96:AK102" si="99">IF(AND(AK$4&lt;=$G96,$F96="Full Time",$E96="Non-Federal"),W96*$AO$2,IF(AND(AK$4&lt;=$G96,$F96="Full Time",$E96="Federal"),W96*$AL$2,(IF(AND(AK$4&lt;=$G96,$F96="Part Time"),$W96*$AM$2,0))))</f>
        <v>0</v>
      </c>
      <c r="AL96" s="78">
        <f t="shared" si="94"/>
        <v>0</v>
      </c>
      <c r="AM96" s="78">
        <f t="shared" si="94"/>
        <v>0</v>
      </c>
      <c r="AN96" s="78">
        <f t="shared" si="94"/>
        <v>0</v>
      </c>
      <c r="AO96" s="78">
        <f t="shared" si="94"/>
        <v>0</v>
      </c>
      <c r="AP96" s="78">
        <f t="shared" si="94"/>
        <v>0</v>
      </c>
      <c r="AQ96" s="78">
        <f t="shared" si="94"/>
        <v>0</v>
      </c>
      <c r="AR96" s="78">
        <f t="shared" si="94"/>
        <v>0</v>
      </c>
      <c r="AS96" s="78">
        <f t="shared" si="94"/>
        <v>0</v>
      </c>
      <c r="AT96" s="78">
        <f t="shared" si="94"/>
        <v>0</v>
      </c>
      <c r="AU96" s="78">
        <f t="shared" si="94"/>
        <v>0</v>
      </c>
      <c r="AV96" s="78">
        <f t="shared" si="94"/>
        <v>0</v>
      </c>
    </row>
    <row r="97" spans="1:48" ht="14.25">
      <c r="A97" s="74"/>
      <c r="B97" s="39">
        <f>IFERROR((INDEX(GrantList[Account],MATCH(A97,GrantList[Fund],0))),0)</f>
        <v>0</v>
      </c>
      <c r="C97" s="39">
        <f>IFERROR((INDEX(GrantList[Fund Desc],MATCH(A97,GrantList[Fund],0))),0)</f>
        <v>0</v>
      </c>
      <c r="D97" s="37">
        <f t="shared" si="95"/>
        <v>0</v>
      </c>
      <c r="E97" s="38">
        <f>IFERROR((INDEX(GrantList[Study Type],MATCH(A97,GrantList[Fund],0))),0)</f>
        <v>0</v>
      </c>
      <c r="F97" s="36">
        <f t="shared" ref="F97:F102" si="100">F96</f>
        <v>0</v>
      </c>
      <c r="G97" s="35">
        <f>IFERROR((INDEX(GrantList[Budget End Date],MATCH(A97,GrantList[Fund],0))),0)</f>
        <v>0</v>
      </c>
      <c r="H97" s="34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6">
        <f t="shared" si="96"/>
        <v>0</v>
      </c>
      <c r="V97" s="33"/>
      <c r="W97" s="78">
        <f t="shared" si="97"/>
        <v>0</v>
      </c>
      <c r="X97" s="78">
        <f t="shared" si="93"/>
        <v>0</v>
      </c>
      <c r="Y97" s="78">
        <f t="shared" si="93"/>
        <v>0</v>
      </c>
      <c r="Z97" s="78">
        <f t="shared" si="93"/>
        <v>0</v>
      </c>
      <c r="AA97" s="78">
        <f t="shared" si="93"/>
        <v>0</v>
      </c>
      <c r="AB97" s="78">
        <f t="shared" si="93"/>
        <v>0</v>
      </c>
      <c r="AC97" s="78">
        <f t="shared" si="93"/>
        <v>0</v>
      </c>
      <c r="AD97" s="78">
        <f t="shared" si="93"/>
        <v>0</v>
      </c>
      <c r="AE97" s="78">
        <f t="shared" si="93"/>
        <v>0</v>
      </c>
      <c r="AF97" s="78">
        <f t="shared" si="93"/>
        <v>0</v>
      </c>
      <c r="AG97" s="78">
        <f t="shared" si="93"/>
        <v>0</v>
      </c>
      <c r="AH97" s="78">
        <f t="shared" si="93"/>
        <v>0</v>
      </c>
      <c r="AI97" s="79">
        <f t="shared" si="98"/>
        <v>0</v>
      </c>
      <c r="AK97" s="78">
        <f t="shared" si="99"/>
        <v>0</v>
      </c>
      <c r="AL97" s="78">
        <f t="shared" si="94"/>
        <v>0</v>
      </c>
      <c r="AM97" s="78">
        <f t="shared" si="94"/>
        <v>0</v>
      </c>
      <c r="AN97" s="78">
        <f t="shared" si="94"/>
        <v>0</v>
      </c>
      <c r="AO97" s="78">
        <f t="shared" si="94"/>
        <v>0</v>
      </c>
      <c r="AP97" s="78">
        <f t="shared" si="94"/>
        <v>0</v>
      </c>
      <c r="AQ97" s="78">
        <f t="shared" si="94"/>
        <v>0</v>
      </c>
      <c r="AR97" s="78">
        <f t="shared" si="94"/>
        <v>0</v>
      </c>
      <c r="AS97" s="78">
        <f t="shared" si="94"/>
        <v>0</v>
      </c>
      <c r="AT97" s="78">
        <f t="shared" si="94"/>
        <v>0</v>
      </c>
      <c r="AU97" s="78">
        <f t="shared" si="94"/>
        <v>0</v>
      </c>
      <c r="AV97" s="78">
        <f t="shared" si="94"/>
        <v>0</v>
      </c>
    </row>
    <row r="98" spans="1:48" ht="14.25">
      <c r="A98" s="74"/>
      <c r="B98" s="39">
        <f>IFERROR((INDEX(GrantList[Account],MATCH(A98,GrantList[Fund],0))),0)</f>
        <v>0</v>
      </c>
      <c r="C98" s="39">
        <f>IFERROR((INDEX(GrantList[Fund Desc],MATCH(A98,GrantList[Fund],0))),0)</f>
        <v>0</v>
      </c>
      <c r="D98" s="37">
        <f t="shared" si="95"/>
        <v>0</v>
      </c>
      <c r="E98" s="38">
        <f>IFERROR((INDEX(GrantList[Study Type],MATCH(A98,GrantList[Fund],0))),0)</f>
        <v>0</v>
      </c>
      <c r="F98" s="36">
        <f t="shared" si="100"/>
        <v>0</v>
      </c>
      <c r="G98" s="35">
        <f>IFERROR((INDEX(GrantList[Budget End Date],MATCH(A98,GrantList[Fund],0))),0)</f>
        <v>0</v>
      </c>
      <c r="H98" s="34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6">
        <f t="shared" si="96"/>
        <v>0</v>
      </c>
      <c r="V98" s="33"/>
      <c r="W98" s="78">
        <f t="shared" si="97"/>
        <v>0</v>
      </c>
      <c r="X98" s="78">
        <f t="shared" si="93"/>
        <v>0</v>
      </c>
      <c r="Y98" s="78">
        <f t="shared" si="93"/>
        <v>0</v>
      </c>
      <c r="Z98" s="78">
        <f t="shared" si="93"/>
        <v>0</v>
      </c>
      <c r="AA98" s="78">
        <f t="shared" si="93"/>
        <v>0</v>
      </c>
      <c r="AB98" s="78">
        <f t="shared" si="93"/>
        <v>0</v>
      </c>
      <c r="AC98" s="78">
        <f t="shared" si="93"/>
        <v>0</v>
      </c>
      <c r="AD98" s="78">
        <f t="shared" si="93"/>
        <v>0</v>
      </c>
      <c r="AE98" s="78">
        <f t="shared" si="93"/>
        <v>0</v>
      </c>
      <c r="AF98" s="78">
        <f t="shared" si="93"/>
        <v>0</v>
      </c>
      <c r="AG98" s="78">
        <f t="shared" si="93"/>
        <v>0</v>
      </c>
      <c r="AH98" s="78">
        <f t="shared" si="93"/>
        <v>0</v>
      </c>
      <c r="AI98" s="79">
        <f t="shared" si="98"/>
        <v>0</v>
      </c>
      <c r="AK98" s="78">
        <f t="shared" si="99"/>
        <v>0</v>
      </c>
      <c r="AL98" s="78">
        <f t="shared" si="94"/>
        <v>0</v>
      </c>
      <c r="AM98" s="78">
        <f t="shared" si="94"/>
        <v>0</v>
      </c>
      <c r="AN98" s="78">
        <f t="shared" si="94"/>
        <v>0</v>
      </c>
      <c r="AO98" s="78">
        <f t="shared" si="94"/>
        <v>0</v>
      </c>
      <c r="AP98" s="78">
        <f t="shared" si="94"/>
        <v>0</v>
      </c>
      <c r="AQ98" s="78">
        <f t="shared" si="94"/>
        <v>0</v>
      </c>
      <c r="AR98" s="78">
        <f t="shared" si="94"/>
        <v>0</v>
      </c>
      <c r="AS98" s="78">
        <f t="shared" si="94"/>
        <v>0</v>
      </c>
      <c r="AT98" s="78">
        <f t="shared" si="94"/>
        <v>0</v>
      </c>
      <c r="AU98" s="78">
        <f t="shared" si="94"/>
        <v>0</v>
      </c>
      <c r="AV98" s="78">
        <f t="shared" si="94"/>
        <v>0</v>
      </c>
    </row>
    <row r="99" spans="1:48" ht="14.25">
      <c r="A99" s="74"/>
      <c r="B99" s="39">
        <f>IFERROR((INDEX(GrantList[Account],MATCH(A99,GrantList[Fund],0))),0)</f>
        <v>0</v>
      </c>
      <c r="C99" s="39">
        <f>IFERROR((INDEX(GrantList[Fund Desc],MATCH(A99,GrantList[Fund],0))),0)</f>
        <v>0</v>
      </c>
      <c r="D99" s="37">
        <f t="shared" si="95"/>
        <v>0</v>
      </c>
      <c r="E99" s="38">
        <f>IFERROR((INDEX(GrantList[Study Type],MATCH(A99,GrantList[Fund],0))),0)</f>
        <v>0</v>
      </c>
      <c r="F99" s="36">
        <f t="shared" si="100"/>
        <v>0</v>
      </c>
      <c r="G99" s="35">
        <f>IFERROR((INDEX(GrantList[Budget End Date],MATCH(A99,GrantList[Fund],0))),0)</f>
        <v>0</v>
      </c>
      <c r="H99" s="34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6">
        <f t="shared" si="96"/>
        <v>0</v>
      </c>
      <c r="V99" s="33"/>
      <c r="W99" s="78">
        <f t="shared" si="97"/>
        <v>0</v>
      </c>
      <c r="X99" s="78">
        <f t="shared" si="93"/>
        <v>0</v>
      </c>
      <c r="Y99" s="78">
        <f t="shared" si="93"/>
        <v>0</v>
      </c>
      <c r="Z99" s="78">
        <f t="shared" si="93"/>
        <v>0</v>
      </c>
      <c r="AA99" s="78">
        <f t="shared" si="93"/>
        <v>0</v>
      </c>
      <c r="AB99" s="78">
        <f t="shared" si="93"/>
        <v>0</v>
      </c>
      <c r="AC99" s="78">
        <f t="shared" si="93"/>
        <v>0</v>
      </c>
      <c r="AD99" s="78">
        <f t="shared" si="93"/>
        <v>0</v>
      </c>
      <c r="AE99" s="78">
        <f t="shared" si="93"/>
        <v>0</v>
      </c>
      <c r="AF99" s="78">
        <f t="shared" si="93"/>
        <v>0</v>
      </c>
      <c r="AG99" s="78">
        <f t="shared" si="93"/>
        <v>0</v>
      </c>
      <c r="AH99" s="78">
        <f t="shared" si="93"/>
        <v>0</v>
      </c>
      <c r="AI99" s="79">
        <f t="shared" si="98"/>
        <v>0</v>
      </c>
      <c r="AK99" s="78">
        <f t="shared" si="99"/>
        <v>0</v>
      </c>
      <c r="AL99" s="78">
        <f t="shared" si="94"/>
        <v>0</v>
      </c>
      <c r="AM99" s="78">
        <f t="shared" si="94"/>
        <v>0</v>
      </c>
      <c r="AN99" s="78">
        <f t="shared" si="94"/>
        <v>0</v>
      </c>
      <c r="AO99" s="78">
        <f t="shared" si="94"/>
        <v>0</v>
      </c>
      <c r="AP99" s="78">
        <f t="shared" si="94"/>
        <v>0</v>
      </c>
      <c r="AQ99" s="78">
        <f t="shared" si="94"/>
        <v>0</v>
      </c>
      <c r="AR99" s="78">
        <f t="shared" si="94"/>
        <v>0</v>
      </c>
      <c r="AS99" s="78">
        <f t="shared" si="94"/>
        <v>0</v>
      </c>
      <c r="AT99" s="78">
        <f t="shared" si="94"/>
        <v>0</v>
      </c>
      <c r="AU99" s="78">
        <f t="shared" si="94"/>
        <v>0</v>
      </c>
      <c r="AV99" s="78">
        <f t="shared" si="94"/>
        <v>0</v>
      </c>
    </row>
    <row r="100" spans="1:48" ht="14.25">
      <c r="A100" s="74"/>
      <c r="B100" s="39">
        <f>IFERROR((INDEX(GrantList[Account],MATCH(A100,GrantList[Fund],0))),0)</f>
        <v>0</v>
      </c>
      <c r="C100" s="39">
        <f>IFERROR((INDEX(GrantList[Fund Desc],MATCH(A100,GrantList[Fund],0))),0)</f>
        <v>0</v>
      </c>
      <c r="D100" s="37">
        <f t="shared" si="95"/>
        <v>0</v>
      </c>
      <c r="E100" s="38">
        <f>IFERROR((INDEX(GrantList[Study Type],MATCH(A100,GrantList[Fund],0))),0)</f>
        <v>0</v>
      </c>
      <c r="F100" s="36">
        <f t="shared" si="100"/>
        <v>0</v>
      </c>
      <c r="G100" s="35">
        <f>IFERROR((INDEX(GrantList[Budget End Date],MATCH(A100,GrantList[Fund],0))),0)</f>
        <v>0</v>
      </c>
      <c r="H100" s="34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6">
        <f t="shared" si="96"/>
        <v>0</v>
      </c>
      <c r="V100" s="33"/>
      <c r="W100" s="78">
        <f t="shared" si="97"/>
        <v>0</v>
      </c>
      <c r="X100" s="78">
        <f t="shared" si="93"/>
        <v>0</v>
      </c>
      <c r="Y100" s="78">
        <f t="shared" si="93"/>
        <v>0</v>
      </c>
      <c r="Z100" s="78">
        <f t="shared" si="93"/>
        <v>0</v>
      </c>
      <c r="AA100" s="78">
        <f t="shared" si="93"/>
        <v>0</v>
      </c>
      <c r="AB100" s="78">
        <f t="shared" si="93"/>
        <v>0</v>
      </c>
      <c r="AC100" s="78">
        <f t="shared" si="93"/>
        <v>0</v>
      </c>
      <c r="AD100" s="78">
        <f t="shared" si="93"/>
        <v>0</v>
      </c>
      <c r="AE100" s="78">
        <f t="shared" si="93"/>
        <v>0</v>
      </c>
      <c r="AF100" s="78">
        <f t="shared" si="93"/>
        <v>0</v>
      </c>
      <c r="AG100" s="78">
        <f t="shared" si="93"/>
        <v>0</v>
      </c>
      <c r="AH100" s="78">
        <f t="shared" si="93"/>
        <v>0</v>
      </c>
      <c r="AI100" s="79">
        <f t="shared" si="98"/>
        <v>0</v>
      </c>
      <c r="AK100" s="78">
        <f t="shared" si="99"/>
        <v>0</v>
      </c>
      <c r="AL100" s="78">
        <f t="shared" si="94"/>
        <v>0</v>
      </c>
      <c r="AM100" s="78">
        <f t="shared" si="94"/>
        <v>0</v>
      </c>
      <c r="AN100" s="78">
        <f t="shared" si="94"/>
        <v>0</v>
      </c>
      <c r="AO100" s="78">
        <f t="shared" si="94"/>
        <v>0</v>
      </c>
      <c r="AP100" s="78">
        <f t="shared" si="94"/>
        <v>0</v>
      </c>
      <c r="AQ100" s="78">
        <f t="shared" si="94"/>
        <v>0</v>
      </c>
      <c r="AR100" s="78">
        <f t="shared" si="94"/>
        <v>0</v>
      </c>
      <c r="AS100" s="78">
        <f t="shared" si="94"/>
        <v>0</v>
      </c>
      <c r="AT100" s="78">
        <f t="shared" si="94"/>
        <v>0</v>
      </c>
      <c r="AU100" s="78">
        <f t="shared" si="94"/>
        <v>0</v>
      </c>
      <c r="AV100" s="78">
        <f t="shared" si="94"/>
        <v>0</v>
      </c>
    </row>
    <row r="101" spans="1:48" ht="14.25">
      <c r="A101" s="74"/>
      <c r="B101" s="39">
        <f>IFERROR((INDEX(GrantList[Account],MATCH(A101,GrantList[Fund],0))),0)</f>
        <v>0</v>
      </c>
      <c r="C101" s="39">
        <f>IFERROR((INDEX(GrantList[Fund Desc],MATCH(A101,GrantList[Fund],0))),0)</f>
        <v>0</v>
      </c>
      <c r="D101" s="37">
        <f t="shared" si="95"/>
        <v>0</v>
      </c>
      <c r="E101" s="38">
        <f>IFERROR((INDEX(GrantList[Study Type],MATCH(A101,GrantList[Fund],0))),0)</f>
        <v>0</v>
      </c>
      <c r="F101" s="36">
        <f t="shared" si="100"/>
        <v>0</v>
      </c>
      <c r="G101" s="35">
        <f>IFERROR((INDEX(GrantList[Budget End Date],MATCH(A101,GrantList[Fund],0))),0)</f>
        <v>0</v>
      </c>
      <c r="H101" s="34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6">
        <f t="shared" si="96"/>
        <v>0</v>
      </c>
      <c r="V101" s="33"/>
      <c r="W101" s="78">
        <f t="shared" si="97"/>
        <v>0</v>
      </c>
      <c r="X101" s="78">
        <f t="shared" si="93"/>
        <v>0</v>
      </c>
      <c r="Y101" s="78">
        <f t="shared" si="93"/>
        <v>0</v>
      </c>
      <c r="Z101" s="78">
        <f t="shared" si="93"/>
        <v>0</v>
      </c>
      <c r="AA101" s="78">
        <f t="shared" si="93"/>
        <v>0</v>
      </c>
      <c r="AB101" s="78">
        <f t="shared" si="93"/>
        <v>0</v>
      </c>
      <c r="AC101" s="78">
        <f t="shared" si="93"/>
        <v>0</v>
      </c>
      <c r="AD101" s="78">
        <f t="shared" si="93"/>
        <v>0</v>
      </c>
      <c r="AE101" s="78">
        <f t="shared" si="93"/>
        <v>0</v>
      </c>
      <c r="AF101" s="78">
        <f t="shared" si="93"/>
        <v>0</v>
      </c>
      <c r="AG101" s="78">
        <f t="shared" si="93"/>
        <v>0</v>
      </c>
      <c r="AH101" s="78">
        <f t="shared" si="93"/>
        <v>0</v>
      </c>
      <c r="AI101" s="79">
        <f t="shared" si="98"/>
        <v>0</v>
      </c>
      <c r="AK101" s="78">
        <f t="shared" si="99"/>
        <v>0</v>
      </c>
      <c r="AL101" s="78">
        <f t="shared" si="94"/>
        <v>0</v>
      </c>
      <c r="AM101" s="78">
        <f t="shared" si="94"/>
        <v>0</v>
      </c>
      <c r="AN101" s="78">
        <f t="shared" si="94"/>
        <v>0</v>
      </c>
      <c r="AO101" s="78">
        <f t="shared" si="94"/>
        <v>0</v>
      </c>
      <c r="AP101" s="78">
        <f t="shared" si="94"/>
        <v>0</v>
      </c>
      <c r="AQ101" s="78">
        <f t="shared" si="94"/>
        <v>0</v>
      </c>
      <c r="AR101" s="78">
        <f t="shared" si="94"/>
        <v>0</v>
      </c>
      <c r="AS101" s="78">
        <f t="shared" si="94"/>
        <v>0</v>
      </c>
      <c r="AT101" s="78">
        <f t="shared" si="94"/>
        <v>0</v>
      </c>
      <c r="AU101" s="78">
        <f t="shared" si="94"/>
        <v>0</v>
      </c>
      <c r="AV101" s="78">
        <f t="shared" si="94"/>
        <v>0</v>
      </c>
    </row>
    <row r="102" spans="1:48" ht="14.25">
      <c r="A102" s="74"/>
      <c r="B102" s="39">
        <f>IFERROR((INDEX(GrantList[Account],MATCH(A102,GrantList[Fund],0))),0)</f>
        <v>0</v>
      </c>
      <c r="C102" s="39">
        <f>IFERROR((INDEX(GrantList[Fund Desc],MATCH(A102,GrantList[Fund],0))),0)</f>
        <v>0</v>
      </c>
      <c r="D102" s="37">
        <f t="shared" si="95"/>
        <v>0</v>
      </c>
      <c r="E102" s="38">
        <f>IFERROR((INDEX(GrantList[Study Type],MATCH(A102,GrantList[Fund],0))),0)</f>
        <v>0</v>
      </c>
      <c r="F102" s="36">
        <f t="shared" si="100"/>
        <v>0</v>
      </c>
      <c r="G102" s="35">
        <f>IFERROR((INDEX(GrantList[Budget End Date],MATCH(A102,GrantList[Fund],0))),0)</f>
        <v>0</v>
      </c>
      <c r="H102" s="34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6">
        <f t="shared" si="96"/>
        <v>0</v>
      </c>
      <c r="V102" s="33"/>
      <c r="W102" s="78">
        <f t="shared" si="97"/>
        <v>0</v>
      </c>
      <c r="X102" s="78">
        <f t="shared" si="93"/>
        <v>0</v>
      </c>
      <c r="Y102" s="78">
        <f t="shared" si="93"/>
        <v>0</v>
      </c>
      <c r="Z102" s="78">
        <f t="shared" si="93"/>
        <v>0</v>
      </c>
      <c r="AA102" s="78">
        <f t="shared" si="93"/>
        <v>0</v>
      </c>
      <c r="AB102" s="78">
        <f t="shared" si="93"/>
        <v>0</v>
      </c>
      <c r="AC102" s="78">
        <f t="shared" si="93"/>
        <v>0</v>
      </c>
      <c r="AD102" s="78">
        <f t="shared" si="93"/>
        <v>0</v>
      </c>
      <c r="AE102" s="78">
        <f t="shared" si="93"/>
        <v>0</v>
      </c>
      <c r="AF102" s="78">
        <f t="shared" si="93"/>
        <v>0</v>
      </c>
      <c r="AG102" s="78">
        <f t="shared" si="93"/>
        <v>0</v>
      </c>
      <c r="AH102" s="78">
        <f t="shared" si="93"/>
        <v>0</v>
      </c>
      <c r="AI102" s="79">
        <f t="shared" si="98"/>
        <v>0</v>
      </c>
      <c r="AK102" s="78">
        <f t="shared" si="99"/>
        <v>0</v>
      </c>
      <c r="AL102" s="78">
        <f t="shared" si="94"/>
        <v>0</v>
      </c>
      <c r="AM102" s="78">
        <f t="shared" si="94"/>
        <v>0</v>
      </c>
      <c r="AN102" s="78">
        <f t="shared" si="94"/>
        <v>0</v>
      </c>
      <c r="AO102" s="78">
        <f t="shared" si="94"/>
        <v>0</v>
      </c>
      <c r="AP102" s="78">
        <f t="shared" si="94"/>
        <v>0</v>
      </c>
      <c r="AQ102" s="78">
        <f t="shared" si="94"/>
        <v>0</v>
      </c>
      <c r="AR102" s="78">
        <f t="shared" si="94"/>
        <v>0</v>
      </c>
      <c r="AS102" s="78">
        <f t="shared" si="94"/>
        <v>0</v>
      </c>
      <c r="AT102" s="78">
        <f t="shared" si="94"/>
        <v>0</v>
      </c>
      <c r="AU102" s="78">
        <f t="shared" si="94"/>
        <v>0</v>
      </c>
      <c r="AV102" s="78">
        <f t="shared" si="94"/>
        <v>0</v>
      </c>
    </row>
    <row r="103" spans="1:48" ht="13.5" customHeight="1">
      <c r="C103" s="32" t="s">
        <v>16</v>
      </c>
      <c r="D103" s="31">
        <f>SUM(D95:D102)</f>
        <v>0</v>
      </c>
      <c r="E103" s="30"/>
      <c r="F103" s="29"/>
      <c r="I103" s="76">
        <f t="shared" ref="I103:T103" si="101">SUM(I95:I102)</f>
        <v>0</v>
      </c>
      <c r="J103" s="76">
        <f t="shared" si="101"/>
        <v>0</v>
      </c>
      <c r="K103" s="76">
        <f t="shared" si="101"/>
        <v>0</v>
      </c>
      <c r="L103" s="76">
        <f t="shared" si="101"/>
        <v>0</v>
      </c>
      <c r="M103" s="76">
        <f t="shared" si="101"/>
        <v>0</v>
      </c>
      <c r="N103" s="76">
        <f t="shared" si="101"/>
        <v>0</v>
      </c>
      <c r="O103" s="76">
        <f t="shared" si="101"/>
        <v>0</v>
      </c>
      <c r="P103" s="76">
        <f t="shared" si="101"/>
        <v>0</v>
      </c>
      <c r="Q103" s="76">
        <f t="shared" si="101"/>
        <v>0</v>
      </c>
      <c r="R103" s="76">
        <f t="shared" si="101"/>
        <v>0</v>
      </c>
      <c r="S103" s="76">
        <f t="shared" si="101"/>
        <v>0</v>
      </c>
      <c r="T103" s="76">
        <f t="shared" si="101"/>
        <v>0</v>
      </c>
      <c r="U103" s="76">
        <f t="shared" si="96"/>
        <v>0</v>
      </c>
      <c r="V103" s="26"/>
      <c r="W103" s="78">
        <f>SUM(W95:W102)</f>
        <v>0</v>
      </c>
      <c r="X103" s="78">
        <f t="shared" ref="X103:AH103" si="102">SUM(X95:X102)</f>
        <v>0</v>
      </c>
      <c r="Y103" s="78">
        <f t="shared" si="102"/>
        <v>0</v>
      </c>
      <c r="Z103" s="78">
        <f t="shared" si="102"/>
        <v>0</v>
      </c>
      <c r="AA103" s="78">
        <f t="shared" si="102"/>
        <v>0</v>
      </c>
      <c r="AB103" s="78">
        <f t="shared" si="102"/>
        <v>0</v>
      </c>
      <c r="AC103" s="78">
        <f t="shared" si="102"/>
        <v>0</v>
      </c>
      <c r="AD103" s="78">
        <f t="shared" si="102"/>
        <v>0</v>
      </c>
      <c r="AE103" s="78">
        <f t="shared" si="102"/>
        <v>0</v>
      </c>
      <c r="AF103" s="78">
        <f t="shared" si="102"/>
        <v>0</v>
      </c>
      <c r="AG103" s="78">
        <f t="shared" si="102"/>
        <v>0</v>
      </c>
      <c r="AH103" s="78">
        <f t="shared" si="102"/>
        <v>0</v>
      </c>
      <c r="AI103" s="78">
        <f t="shared" ref="AI103" si="103">SUM(AI95:AI102)</f>
        <v>0</v>
      </c>
      <c r="AK103" s="78">
        <f>SUM(AK95:AK102)</f>
        <v>0</v>
      </c>
      <c r="AL103" s="78">
        <f t="shared" ref="AL103:AV103" si="104">SUM(AL95:AL102)</f>
        <v>0</v>
      </c>
      <c r="AM103" s="78">
        <f t="shared" si="104"/>
        <v>0</v>
      </c>
      <c r="AN103" s="78">
        <f t="shared" si="104"/>
        <v>0</v>
      </c>
      <c r="AO103" s="78">
        <f t="shared" si="104"/>
        <v>0</v>
      </c>
      <c r="AP103" s="78">
        <f t="shared" si="104"/>
        <v>0</v>
      </c>
      <c r="AQ103" s="78">
        <f t="shared" si="104"/>
        <v>0</v>
      </c>
      <c r="AR103" s="78">
        <f t="shared" si="104"/>
        <v>0</v>
      </c>
      <c r="AS103" s="78">
        <f t="shared" si="104"/>
        <v>0</v>
      </c>
      <c r="AT103" s="78">
        <f t="shared" si="104"/>
        <v>0</v>
      </c>
      <c r="AU103" s="78">
        <f t="shared" si="104"/>
        <v>0</v>
      </c>
      <c r="AV103" s="78">
        <f t="shared" si="104"/>
        <v>0</v>
      </c>
    </row>
    <row r="104" spans="1:48">
      <c r="D104" s="25">
        <f>+D103-D92</f>
        <v>0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7"/>
      <c r="V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spans="1:48" ht="12.75">
      <c r="I105" s="50"/>
      <c r="J105" s="50"/>
      <c r="K105" s="50"/>
      <c r="L105" s="50"/>
      <c r="M105" s="50"/>
      <c r="N105" s="49"/>
      <c r="O105" s="49"/>
      <c r="P105" s="49"/>
      <c r="Q105" s="49"/>
      <c r="R105" s="49"/>
      <c r="S105" s="49"/>
    </row>
    <row r="106" spans="1:48" ht="12.75">
      <c r="I106" s="50"/>
      <c r="J106" s="50"/>
      <c r="K106" s="50"/>
      <c r="L106" s="50"/>
      <c r="M106" s="50"/>
      <c r="N106" s="49"/>
      <c r="O106" s="49"/>
      <c r="P106" s="49"/>
      <c r="Q106" s="49"/>
      <c r="R106" s="49"/>
      <c r="S106" s="49"/>
    </row>
    <row r="107" spans="1:48" ht="12.75">
      <c r="A107" s="47" t="s">
        <v>90</v>
      </c>
      <c r="B107" s="113"/>
      <c r="D107" s="46"/>
      <c r="E107" s="45">
        <f>D107/12</f>
        <v>0</v>
      </c>
      <c r="F107" s="24" t="s">
        <v>24</v>
      </c>
      <c r="AL107" s="73">
        <v>0.30499999999999999</v>
      </c>
      <c r="AM107" s="73">
        <v>0.09</v>
      </c>
      <c r="AO107" s="73">
        <v>0.32600000000000001</v>
      </c>
    </row>
    <row r="108" spans="1:48" ht="12.75">
      <c r="A108" s="47" t="s">
        <v>91</v>
      </c>
      <c r="B108" s="44"/>
      <c r="J108" s="43"/>
      <c r="K108" s="43"/>
      <c r="L108" s="43"/>
      <c r="M108" s="43"/>
      <c r="N108" s="43"/>
      <c r="AK108" s="24" t="s">
        <v>23</v>
      </c>
    </row>
    <row r="109" spans="1:48">
      <c r="A109" s="42" t="s">
        <v>15</v>
      </c>
      <c r="B109" s="42" t="s">
        <v>14</v>
      </c>
      <c r="C109" s="42" t="s">
        <v>13</v>
      </c>
      <c r="D109" s="42" t="s">
        <v>21</v>
      </c>
      <c r="E109" s="42" t="s">
        <v>22</v>
      </c>
      <c r="F109" s="42" t="s">
        <v>20</v>
      </c>
      <c r="G109" s="42" t="s">
        <v>19</v>
      </c>
      <c r="I109" s="40">
        <f>I94</f>
        <v>44743</v>
      </c>
      <c r="J109" s="40">
        <f t="shared" ref="J109:T109" si="105">J94</f>
        <v>44774</v>
      </c>
      <c r="K109" s="40">
        <f t="shared" si="105"/>
        <v>44805</v>
      </c>
      <c r="L109" s="40">
        <f t="shared" si="105"/>
        <v>44835</v>
      </c>
      <c r="M109" s="40">
        <f t="shared" si="105"/>
        <v>44866</v>
      </c>
      <c r="N109" s="40">
        <f t="shared" si="105"/>
        <v>44896</v>
      </c>
      <c r="O109" s="40">
        <f t="shared" si="105"/>
        <v>44927</v>
      </c>
      <c r="P109" s="40">
        <f t="shared" si="105"/>
        <v>44958</v>
      </c>
      <c r="Q109" s="40">
        <f t="shared" si="105"/>
        <v>44986</v>
      </c>
      <c r="R109" s="40">
        <f t="shared" si="105"/>
        <v>45017</v>
      </c>
      <c r="S109" s="40">
        <f t="shared" si="105"/>
        <v>45047</v>
      </c>
      <c r="T109" s="40">
        <f t="shared" si="105"/>
        <v>45078</v>
      </c>
      <c r="U109" s="41" t="s">
        <v>57</v>
      </c>
      <c r="W109" s="40">
        <f>I109</f>
        <v>44743</v>
      </c>
      <c r="X109" s="40">
        <f t="shared" ref="X109:AH109" si="106">J109</f>
        <v>44774</v>
      </c>
      <c r="Y109" s="40">
        <f t="shared" si="106"/>
        <v>44805</v>
      </c>
      <c r="Z109" s="40">
        <f t="shared" si="106"/>
        <v>44835</v>
      </c>
      <c r="AA109" s="40">
        <f t="shared" si="106"/>
        <v>44866</v>
      </c>
      <c r="AB109" s="40">
        <f t="shared" si="106"/>
        <v>44896</v>
      </c>
      <c r="AC109" s="40">
        <f t="shared" si="106"/>
        <v>44927</v>
      </c>
      <c r="AD109" s="40">
        <f t="shared" si="106"/>
        <v>44958</v>
      </c>
      <c r="AE109" s="40">
        <f t="shared" si="106"/>
        <v>44986</v>
      </c>
      <c r="AF109" s="40">
        <f t="shared" si="106"/>
        <v>45017</v>
      </c>
      <c r="AG109" s="40">
        <f t="shared" si="106"/>
        <v>45047</v>
      </c>
      <c r="AH109" s="40">
        <f t="shared" si="106"/>
        <v>45078</v>
      </c>
      <c r="AI109" s="41" t="s">
        <v>18</v>
      </c>
      <c r="AK109" s="40">
        <f>W109</f>
        <v>44743</v>
      </c>
      <c r="AL109" s="40">
        <f t="shared" ref="AL109:AV109" si="107">X109</f>
        <v>44774</v>
      </c>
      <c r="AM109" s="40">
        <f t="shared" si="107"/>
        <v>44805</v>
      </c>
      <c r="AN109" s="40">
        <f t="shared" si="107"/>
        <v>44835</v>
      </c>
      <c r="AO109" s="40">
        <f t="shared" si="107"/>
        <v>44866</v>
      </c>
      <c r="AP109" s="40">
        <f t="shared" si="107"/>
        <v>44896</v>
      </c>
      <c r="AQ109" s="40">
        <f t="shared" si="107"/>
        <v>44927</v>
      </c>
      <c r="AR109" s="40">
        <f t="shared" si="107"/>
        <v>44958</v>
      </c>
      <c r="AS109" s="40">
        <f t="shared" si="107"/>
        <v>44986</v>
      </c>
      <c r="AT109" s="40">
        <f t="shared" si="107"/>
        <v>45017</v>
      </c>
      <c r="AU109" s="40">
        <f t="shared" si="107"/>
        <v>45047</v>
      </c>
      <c r="AV109" s="40">
        <f t="shared" si="107"/>
        <v>45078</v>
      </c>
    </row>
    <row r="110" spans="1:48" ht="14.25">
      <c r="A110" s="74"/>
      <c r="B110" s="39">
        <f>IFERROR((INDEX(GrantList[Account],MATCH(A110,GrantList[Fund],0))),0)</f>
        <v>0</v>
      </c>
      <c r="C110" s="39">
        <f>IFERROR((INDEX(GrantList[Fund Desc],MATCH(A110,GrantList[Fund],0))),0)</f>
        <v>0</v>
      </c>
      <c r="D110" s="37">
        <f>+AI110</f>
        <v>0</v>
      </c>
      <c r="E110" s="38">
        <f>IFERROR((INDEX(GrantList[Study Type],MATCH(A110,GrantList[Fund],0))),0)</f>
        <v>0</v>
      </c>
      <c r="F110" s="36"/>
      <c r="G110" s="35">
        <f>IFERROR((INDEX(GrantList[Budget End Date],MATCH(A110,GrantList[Fund],0))),0)</f>
        <v>0</v>
      </c>
      <c r="H110" s="34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6">
        <f>SUM(I110:T110)/12</f>
        <v>0</v>
      </c>
      <c r="V110" s="33"/>
      <c r="W110" s="78">
        <f>IF(W$4&lt;$G110,I110*$E$107,0)</f>
        <v>0</v>
      </c>
      <c r="X110" s="78">
        <f t="shared" ref="X110:AH117" si="108">IF(X$4&lt;$G110,J110*$E$107,0)</f>
        <v>0</v>
      </c>
      <c r="Y110" s="78">
        <f t="shared" si="108"/>
        <v>0</v>
      </c>
      <c r="Z110" s="78">
        <f t="shared" si="108"/>
        <v>0</v>
      </c>
      <c r="AA110" s="78">
        <f t="shared" si="108"/>
        <v>0</v>
      </c>
      <c r="AB110" s="78">
        <f t="shared" si="108"/>
        <v>0</v>
      </c>
      <c r="AC110" s="78">
        <f t="shared" si="108"/>
        <v>0</v>
      </c>
      <c r="AD110" s="78">
        <f t="shared" si="108"/>
        <v>0</v>
      </c>
      <c r="AE110" s="78">
        <f t="shared" si="108"/>
        <v>0</v>
      </c>
      <c r="AF110" s="78">
        <f t="shared" si="108"/>
        <v>0</v>
      </c>
      <c r="AG110" s="78">
        <f t="shared" si="108"/>
        <v>0</v>
      </c>
      <c r="AH110" s="78">
        <f t="shared" si="108"/>
        <v>0</v>
      </c>
      <c r="AI110" s="79">
        <f>SUM(W110:AH110)</f>
        <v>0</v>
      </c>
      <c r="AK110" s="78">
        <f>IF(AND(AK$4&lt;=$G110,$F110="Full Time",$E110="Non-Federal"),W110*$AO$2,IF(AND(AK$4&lt;=$G110,$F110="Full Time",$E110="Federal"),W110*$AL$2,(IF(AND(AK$4&lt;=$G110,$F110="Part Time"),$W110*$AM$2,0))))</f>
        <v>0</v>
      </c>
      <c r="AL110" s="78">
        <f t="shared" ref="AL110:AV117" si="109">IF(AND(AL$4&lt;=$G110,$F110="Full Time",$E110="Non-Federal"),X110*$AO$2,IF(AND(AL$4&lt;=$G110,$F110="Full Time",$E110="Federal"),X110*$AL$2,(IF(AND(AL$4&lt;=$G110,$F110="Part Time"),$W110*$AM$2,0))))</f>
        <v>0</v>
      </c>
      <c r="AM110" s="78">
        <f t="shared" si="109"/>
        <v>0</v>
      </c>
      <c r="AN110" s="78">
        <f t="shared" si="109"/>
        <v>0</v>
      </c>
      <c r="AO110" s="78">
        <f t="shared" si="109"/>
        <v>0</v>
      </c>
      <c r="AP110" s="78">
        <f t="shared" si="109"/>
        <v>0</v>
      </c>
      <c r="AQ110" s="78">
        <f t="shared" si="109"/>
        <v>0</v>
      </c>
      <c r="AR110" s="78">
        <f t="shared" si="109"/>
        <v>0</v>
      </c>
      <c r="AS110" s="78">
        <f t="shared" si="109"/>
        <v>0</v>
      </c>
      <c r="AT110" s="78">
        <f t="shared" si="109"/>
        <v>0</v>
      </c>
      <c r="AU110" s="78">
        <f t="shared" si="109"/>
        <v>0</v>
      </c>
      <c r="AV110" s="78">
        <f t="shared" si="109"/>
        <v>0</v>
      </c>
    </row>
    <row r="111" spans="1:48" ht="14.25">
      <c r="A111" s="74"/>
      <c r="B111" s="39">
        <f>IFERROR((INDEX(GrantList[Account],MATCH(A111,GrantList[Fund],0))),0)</f>
        <v>0</v>
      </c>
      <c r="C111" s="39">
        <f>IFERROR((INDEX(GrantList[Fund Desc],MATCH(A111,GrantList[Fund],0))),0)</f>
        <v>0</v>
      </c>
      <c r="D111" s="37">
        <f t="shared" ref="D111:D117" si="110">+AI111</f>
        <v>0</v>
      </c>
      <c r="E111" s="38">
        <f>IFERROR((INDEX(GrantList[Study Type],MATCH(A111,GrantList[Fund],0))),0)</f>
        <v>0</v>
      </c>
      <c r="F111" s="36">
        <f>F110</f>
        <v>0</v>
      </c>
      <c r="G111" s="35">
        <f>IFERROR((INDEX(GrantList[Budget End Date],MATCH(A111,GrantList[Fund],0))),0)</f>
        <v>0</v>
      </c>
      <c r="H111" s="34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6">
        <f t="shared" ref="U111:U118" si="111">SUM(I111:T111)/12</f>
        <v>0</v>
      </c>
      <c r="V111" s="33"/>
      <c r="W111" s="78">
        <f t="shared" ref="W111:W117" si="112">IF(W$4&lt;$G111,I111*$E$107,0)</f>
        <v>0</v>
      </c>
      <c r="X111" s="78">
        <f t="shared" si="108"/>
        <v>0</v>
      </c>
      <c r="Y111" s="78">
        <f t="shared" si="108"/>
        <v>0</v>
      </c>
      <c r="Z111" s="78">
        <f t="shared" si="108"/>
        <v>0</v>
      </c>
      <c r="AA111" s="78">
        <f t="shared" si="108"/>
        <v>0</v>
      </c>
      <c r="AB111" s="78">
        <f t="shared" si="108"/>
        <v>0</v>
      </c>
      <c r="AC111" s="78">
        <f t="shared" si="108"/>
        <v>0</v>
      </c>
      <c r="AD111" s="78">
        <f t="shared" si="108"/>
        <v>0</v>
      </c>
      <c r="AE111" s="78">
        <f t="shared" si="108"/>
        <v>0</v>
      </c>
      <c r="AF111" s="78">
        <f t="shared" si="108"/>
        <v>0</v>
      </c>
      <c r="AG111" s="78">
        <f t="shared" si="108"/>
        <v>0</v>
      </c>
      <c r="AH111" s="78">
        <f t="shared" si="108"/>
        <v>0</v>
      </c>
      <c r="AI111" s="79">
        <f t="shared" ref="AI111:AI117" si="113">SUM(W111:AH111)</f>
        <v>0</v>
      </c>
      <c r="AK111" s="78">
        <f t="shared" ref="AK111:AK117" si="114">IF(AND(AK$4&lt;=$G111,$F111="Full Time",$E111="Non-Federal"),W111*$AO$2,IF(AND(AK$4&lt;=$G111,$F111="Full Time",$E111="Federal"),W111*$AL$2,(IF(AND(AK$4&lt;=$G111,$F111="Part Time"),$W111*$AM$2,0))))</f>
        <v>0</v>
      </c>
      <c r="AL111" s="78">
        <f t="shared" si="109"/>
        <v>0</v>
      </c>
      <c r="AM111" s="78">
        <f t="shared" si="109"/>
        <v>0</v>
      </c>
      <c r="AN111" s="78">
        <f t="shared" si="109"/>
        <v>0</v>
      </c>
      <c r="AO111" s="78">
        <f t="shared" si="109"/>
        <v>0</v>
      </c>
      <c r="AP111" s="78">
        <f t="shared" si="109"/>
        <v>0</v>
      </c>
      <c r="AQ111" s="78">
        <f t="shared" si="109"/>
        <v>0</v>
      </c>
      <c r="AR111" s="78">
        <f t="shared" si="109"/>
        <v>0</v>
      </c>
      <c r="AS111" s="78">
        <f t="shared" si="109"/>
        <v>0</v>
      </c>
      <c r="AT111" s="78">
        <f t="shared" si="109"/>
        <v>0</v>
      </c>
      <c r="AU111" s="78">
        <f t="shared" si="109"/>
        <v>0</v>
      </c>
      <c r="AV111" s="78">
        <f t="shared" si="109"/>
        <v>0</v>
      </c>
    </row>
    <row r="112" spans="1:48" ht="14.25">
      <c r="A112" s="74"/>
      <c r="B112" s="39">
        <f>IFERROR((INDEX(GrantList[Account],MATCH(A112,GrantList[Fund],0))),0)</f>
        <v>0</v>
      </c>
      <c r="C112" s="39">
        <f>IFERROR((INDEX(GrantList[Fund Desc],MATCH(A112,GrantList[Fund],0))),0)</f>
        <v>0</v>
      </c>
      <c r="D112" s="37">
        <f t="shared" si="110"/>
        <v>0</v>
      </c>
      <c r="E112" s="38">
        <f>IFERROR((INDEX(GrantList[Study Type],MATCH(A112,GrantList[Fund],0))),0)</f>
        <v>0</v>
      </c>
      <c r="F112" s="36">
        <f t="shared" ref="F112:F117" si="115">F111</f>
        <v>0</v>
      </c>
      <c r="G112" s="35">
        <f>IFERROR((INDEX(GrantList[Budget End Date],MATCH(A112,GrantList[Fund],0))),0)</f>
        <v>0</v>
      </c>
      <c r="H112" s="34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6">
        <f t="shared" si="111"/>
        <v>0</v>
      </c>
      <c r="V112" s="33"/>
      <c r="W112" s="78">
        <f t="shared" si="112"/>
        <v>0</v>
      </c>
      <c r="X112" s="78">
        <f t="shared" si="108"/>
        <v>0</v>
      </c>
      <c r="Y112" s="78">
        <f t="shared" si="108"/>
        <v>0</v>
      </c>
      <c r="Z112" s="78">
        <f t="shared" si="108"/>
        <v>0</v>
      </c>
      <c r="AA112" s="78">
        <f t="shared" si="108"/>
        <v>0</v>
      </c>
      <c r="AB112" s="78">
        <f t="shared" si="108"/>
        <v>0</v>
      </c>
      <c r="AC112" s="78">
        <f t="shared" si="108"/>
        <v>0</v>
      </c>
      <c r="AD112" s="78">
        <f t="shared" si="108"/>
        <v>0</v>
      </c>
      <c r="AE112" s="78">
        <f t="shared" si="108"/>
        <v>0</v>
      </c>
      <c r="AF112" s="78">
        <f t="shared" si="108"/>
        <v>0</v>
      </c>
      <c r="AG112" s="78">
        <f t="shared" si="108"/>
        <v>0</v>
      </c>
      <c r="AH112" s="78">
        <f t="shared" si="108"/>
        <v>0</v>
      </c>
      <c r="AI112" s="79">
        <f t="shared" si="113"/>
        <v>0</v>
      </c>
      <c r="AK112" s="78">
        <f t="shared" si="114"/>
        <v>0</v>
      </c>
      <c r="AL112" s="78">
        <f t="shared" si="109"/>
        <v>0</v>
      </c>
      <c r="AM112" s="78">
        <f t="shared" si="109"/>
        <v>0</v>
      </c>
      <c r="AN112" s="78">
        <f t="shared" si="109"/>
        <v>0</v>
      </c>
      <c r="AO112" s="78">
        <f t="shared" si="109"/>
        <v>0</v>
      </c>
      <c r="AP112" s="78">
        <f t="shared" si="109"/>
        <v>0</v>
      </c>
      <c r="AQ112" s="78">
        <f t="shared" si="109"/>
        <v>0</v>
      </c>
      <c r="AR112" s="78">
        <f t="shared" si="109"/>
        <v>0</v>
      </c>
      <c r="AS112" s="78">
        <f t="shared" si="109"/>
        <v>0</v>
      </c>
      <c r="AT112" s="78">
        <f t="shared" si="109"/>
        <v>0</v>
      </c>
      <c r="AU112" s="78">
        <f t="shared" si="109"/>
        <v>0</v>
      </c>
      <c r="AV112" s="78">
        <f t="shared" si="109"/>
        <v>0</v>
      </c>
    </row>
    <row r="113" spans="1:48" ht="14.25">
      <c r="A113" s="74"/>
      <c r="B113" s="39">
        <f>IFERROR((INDEX(GrantList[Account],MATCH(A113,GrantList[Fund],0))),0)</f>
        <v>0</v>
      </c>
      <c r="C113" s="39">
        <f>IFERROR((INDEX(GrantList[Fund Desc],MATCH(A113,GrantList[Fund],0))),0)</f>
        <v>0</v>
      </c>
      <c r="D113" s="37">
        <f t="shared" si="110"/>
        <v>0</v>
      </c>
      <c r="E113" s="38">
        <f>IFERROR((INDEX(GrantList[Study Type],MATCH(A113,GrantList[Fund],0))),0)</f>
        <v>0</v>
      </c>
      <c r="F113" s="36">
        <f t="shared" si="115"/>
        <v>0</v>
      </c>
      <c r="G113" s="35">
        <f>IFERROR((INDEX(GrantList[Budget End Date],MATCH(A113,GrantList[Fund],0))),0)</f>
        <v>0</v>
      </c>
      <c r="H113" s="34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6">
        <f t="shared" si="111"/>
        <v>0</v>
      </c>
      <c r="V113" s="33"/>
      <c r="W113" s="78">
        <f t="shared" si="112"/>
        <v>0</v>
      </c>
      <c r="X113" s="78">
        <f t="shared" si="108"/>
        <v>0</v>
      </c>
      <c r="Y113" s="78">
        <f t="shared" si="108"/>
        <v>0</v>
      </c>
      <c r="Z113" s="78">
        <f t="shared" si="108"/>
        <v>0</v>
      </c>
      <c r="AA113" s="78">
        <f t="shared" si="108"/>
        <v>0</v>
      </c>
      <c r="AB113" s="78">
        <f t="shared" si="108"/>
        <v>0</v>
      </c>
      <c r="AC113" s="78">
        <f t="shared" si="108"/>
        <v>0</v>
      </c>
      <c r="AD113" s="78">
        <f t="shared" si="108"/>
        <v>0</v>
      </c>
      <c r="AE113" s="78">
        <f t="shared" si="108"/>
        <v>0</v>
      </c>
      <c r="AF113" s="78">
        <f t="shared" si="108"/>
        <v>0</v>
      </c>
      <c r="AG113" s="78">
        <f t="shared" si="108"/>
        <v>0</v>
      </c>
      <c r="AH113" s="78">
        <f t="shared" si="108"/>
        <v>0</v>
      </c>
      <c r="AI113" s="79">
        <f t="shared" si="113"/>
        <v>0</v>
      </c>
      <c r="AK113" s="78">
        <f t="shared" si="114"/>
        <v>0</v>
      </c>
      <c r="AL113" s="78">
        <f t="shared" si="109"/>
        <v>0</v>
      </c>
      <c r="AM113" s="78">
        <f t="shared" si="109"/>
        <v>0</v>
      </c>
      <c r="AN113" s="78">
        <f t="shared" si="109"/>
        <v>0</v>
      </c>
      <c r="AO113" s="78">
        <f t="shared" si="109"/>
        <v>0</v>
      </c>
      <c r="AP113" s="78">
        <f t="shared" si="109"/>
        <v>0</v>
      </c>
      <c r="AQ113" s="78">
        <f t="shared" si="109"/>
        <v>0</v>
      </c>
      <c r="AR113" s="78">
        <f t="shared" si="109"/>
        <v>0</v>
      </c>
      <c r="AS113" s="78">
        <f t="shared" si="109"/>
        <v>0</v>
      </c>
      <c r="AT113" s="78">
        <f t="shared" si="109"/>
        <v>0</v>
      </c>
      <c r="AU113" s="78">
        <f t="shared" si="109"/>
        <v>0</v>
      </c>
      <c r="AV113" s="78">
        <f t="shared" si="109"/>
        <v>0</v>
      </c>
    </row>
    <row r="114" spans="1:48" ht="14.25">
      <c r="A114" s="74"/>
      <c r="B114" s="39">
        <f>IFERROR((INDEX(GrantList[Account],MATCH(A114,GrantList[Fund],0))),0)</f>
        <v>0</v>
      </c>
      <c r="C114" s="39">
        <f>IFERROR((INDEX(GrantList[Fund Desc],MATCH(A114,GrantList[Fund],0))),0)</f>
        <v>0</v>
      </c>
      <c r="D114" s="37">
        <f t="shared" si="110"/>
        <v>0</v>
      </c>
      <c r="E114" s="38">
        <f>IFERROR((INDEX(GrantList[Study Type],MATCH(A114,GrantList[Fund],0))),0)</f>
        <v>0</v>
      </c>
      <c r="F114" s="36">
        <f t="shared" si="115"/>
        <v>0</v>
      </c>
      <c r="G114" s="35">
        <f>IFERROR((INDEX(GrantList[Budget End Date],MATCH(A114,GrantList[Fund],0))),0)</f>
        <v>0</v>
      </c>
      <c r="H114" s="34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6">
        <f t="shared" si="111"/>
        <v>0</v>
      </c>
      <c r="V114" s="33"/>
      <c r="W114" s="78">
        <f t="shared" si="112"/>
        <v>0</v>
      </c>
      <c r="X114" s="78">
        <f t="shared" si="108"/>
        <v>0</v>
      </c>
      <c r="Y114" s="78">
        <f t="shared" si="108"/>
        <v>0</v>
      </c>
      <c r="Z114" s="78">
        <f t="shared" si="108"/>
        <v>0</v>
      </c>
      <c r="AA114" s="78">
        <f t="shared" si="108"/>
        <v>0</v>
      </c>
      <c r="AB114" s="78">
        <f t="shared" si="108"/>
        <v>0</v>
      </c>
      <c r="AC114" s="78">
        <f t="shared" si="108"/>
        <v>0</v>
      </c>
      <c r="AD114" s="78">
        <f t="shared" si="108"/>
        <v>0</v>
      </c>
      <c r="AE114" s="78">
        <f t="shared" si="108"/>
        <v>0</v>
      </c>
      <c r="AF114" s="78">
        <f t="shared" si="108"/>
        <v>0</v>
      </c>
      <c r="AG114" s="78">
        <f t="shared" si="108"/>
        <v>0</v>
      </c>
      <c r="AH114" s="78">
        <f t="shared" si="108"/>
        <v>0</v>
      </c>
      <c r="AI114" s="79">
        <f t="shared" si="113"/>
        <v>0</v>
      </c>
      <c r="AK114" s="78">
        <f t="shared" si="114"/>
        <v>0</v>
      </c>
      <c r="AL114" s="78">
        <f t="shared" si="109"/>
        <v>0</v>
      </c>
      <c r="AM114" s="78">
        <f t="shared" si="109"/>
        <v>0</v>
      </c>
      <c r="AN114" s="78">
        <f t="shared" si="109"/>
        <v>0</v>
      </c>
      <c r="AO114" s="78">
        <f t="shared" si="109"/>
        <v>0</v>
      </c>
      <c r="AP114" s="78">
        <f t="shared" si="109"/>
        <v>0</v>
      </c>
      <c r="AQ114" s="78">
        <f t="shared" si="109"/>
        <v>0</v>
      </c>
      <c r="AR114" s="78">
        <f t="shared" si="109"/>
        <v>0</v>
      </c>
      <c r="AS114" s="78">
        <f t="shared" si="109"/>
        <v>0</v>
      </c>
      <c r="AT114" s="78">
        <f t="shared" si="109"/>
        <v>0</v>
      </c>
      <c r="AU114" s="78">
        <f t="shared" si="109"/>
        <v>0</v>
      </c>
      <c r="AV114" s="78">
        <f t="shared" si="109"/>
        <v>0</v>
      </c>
    </row>
    <row r="115" spans="1:48" ht="14.25">
      <c r="A115" s="74"/>
      <c r="B115" s="39">
        <f>IFERROR((INDEX(GrantList[Account],MATCH(A115,GrantList[Fund],0))),0)</f>
        <v>0</v>
      </c>
      <c r="C115" s="39">
        <f>IFERROR((INDEX(GrantList[Fund Desc],MATCH(A115,GrantList[Fund],0))),0)</f>
        <v>0</v>
      </c>
      <c r="D115" s="37">
        <f t="shared" si="110"/>
        <v>0</v>
      </c>
      <c r="E115" s="38">
        <f>IFERROR((INDEX(GrantList[Study Type],MATCH(A115,GrantList[Fund],0))),0)</f>
        <v>0</v>
      </c>
      <c r="F115" s="36">
        <f t="shared" si="115"/>
        <v>0</v>
      </c>
      <c r="G115" s="35">
        <f>IFERROR((INDEX(GrantList[Budget End Date],MATCH(A115,GrantList[Fund],0))),0)</f>
        <v>0</v>
      </c>
      <c r="H115" s="34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6">
        <f t="shared" si="111"/>
        <v>0</v>
      </c>
      <c r="V115" s="33"/>
      <c r="W115" s="78">
        <f t="shared" si="112"/>
        <v>0</v>
      </c>
      <c r="X115" s="78">
        <f t="shared" si="108"/>
        <v>0</v>
      </c>
      <c r="Y115" s="78">
        <f t="shared" si="108"/>
        <v>0</v>
      </c>
      <c r="Z115" s="78">
        <f t="shared" si="108"/>
        <v>0</v>
      </c>
      <c r="AA115" s="78">
        <f t="shared" si="108"/>
        <v>0</v>
      </c>
      <c r="AB115" s="78">
        <f t="shared" si="108"/>
        <v>0</v>
      </c>
      <c r="AC115" s="78">
        <f t="shared" si="108"/>
        <v>0</v>
      </c>
      <c r="AD115" s="78">
        <f t="shared" si="108"/>
        <v>0</v>
      </c>
      <c r="AE115" s="78">
        <f t="shared" si="108"/>
        <v>0</v>
      </c>
      <c r="AF115" s="78">
        <f t="shared" si="108"/>
        <v>0</v>
      </c>
      <c r="AG115" s="78">
        <f t="shared" si="108"/>
        <v>0</v>
      </c>
      <c r="AH115" s="78">
        <f t="shared" si="108"/>
        <v>0</v>
      </c>
      <c r="AI115" s="79">
        <f t="shared" si="113"/>
        <v>0</v>
      </c>
      <c r="AK115" s="78">
        <f t="shared" si="114"/>
        <v>0</v>
      </c>
      <c r="AL115" s="78">
        <f t="shared" si="109"/>
        <v>0</v>
      </c>
      <c r="AM115" s="78">
        <f t="shared" si="109"/>
        <v>0</v>
      </c>
      <c r="AN115" s="78">
        <f t="shared" si="109"/>
        <v>0</v>
      </c>
      <c r="AO115" s="78">
        <f t="shared" si="109"/>
        <v>0</v>
      </c>
      <c r="AP115" s="78">
        <f t="shared" si="109"/>
        <v>0</v>
      </c>
      <c r="AQ115" s="78">
        <f t="shared" si="109"/>
        <v>0</v>
      </c>
      <c r="AR115" s="78">
        <f t="shared" si="109"/>
        <v>0</v>
      </c>
      <c r="AS115" s="78">
        <f t="shared" si="109"/>
        <v>0</v>
      </c>
      <c r="AT115" s="78">
        <f t="shared" si="109"/>
        <v>0</v>
      </c>
      <c r="AU115" s="78">
        <f t="shared" si="109"/>
        <v>0</v>
      </c>
      <c r="AV115" s="78">
        <f t="shared" si="109"/>
        <v>0</v>
      </c>
    </row>
    <row r="116" spans="1:48" ht="14.25">
      <c r="A116" s="74"/>
      <c r="B116" s="39">
        <f>IFERROR((INDEX(GrantList[Account],MATCH(A116,GrantList[Fund],0))),0)</f>
        <v>0</v>
      </c>
      <c r="C116" s="39">
        <f>IFERROR((INDEX(GrantList[Fund Desc],MATCH(A116,GrantList[Fund],0))),0)</f>
        <v>0</v>
      </c>
      <c r="D116" s="37">
        <f t="shared" si="110"/>
        <v>0</v>
      </c>
      <c r="E116" s="38">
        <f>IFERROR((INDEX(GrantList[Study Type],MATCH(A116,GrantList[Fund],0))),0)</f>
        <v>0</v>
      </c>
      <c r="F116" s="36">
        <f t="shared" si="115"/>
        <v>0</v>
      </c>
      <c r="G116" s="35">
        <f>IFERROR((INDEX(GrantList[Budget End Date],MATCH(A116,GrantList[Fund],0))),0)</f>
        <v>0</v>
      </c>
      <c r="H116" s="34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6">
        <f t="shared" si="111"/>
        <v>0</v>
      </c>
      <c r="V116" s="33"/>
      <c r="W116" s="78">
        <f t="shared" si="112"/>
        <v>0</v>
      </c>
      <c r="X116" s="78">
        <f t="shared" si="108"/>
        <v>0</v>
      </c>
      <c r="Y116" s="78">
        <f t="shared" si="108"/>
        <v>0</v>
      </c>
      <c r="Z116" s="78">
        <f t="shared" si="108"/>
        <v>0</v>
      </c>
      <c r="AA116" s="78">
        <f t="shared" si="108"/>
        <v>0</v>
      </c>
      <c r="AB116" s="78">
        <f t="shared" si="108"/>
        <v>0</v>
      </c>
      <c r="AC116" s="78">
        <f t="shared" si="108"/>
        <v>0</v>
      </c>
      <c r="AD116" s="78">
        <f t="shared" si="108"/>
        <v>0</v>
      </c>
      <c r="AE116" s="78">
        <f t="shared" si="108"/>
        <v>0</v>
      </c>
      <c r="AF116" s="78">
        <f t="shared" si="108"/>
        <v>0</v>
      </c>
      <c r="AG116" s="78">
        <f t="shared" si="108"/>
        <v>0</v>
      </c>
      <c r="AH116" s="78">
        <f t="shared" si="108"/>
        <v>0</v>
      </c>
      <c r="AI116" s="79">
        <f t="shared" si="113"/>
        <v>0</v>
      </c>
      <c r="AK116" s="78">
        <f t="shared" si="114"/>
        <v>0</v>
      </c>
      <c r="AL116" s="78">
        <f t="shared" si="109"/>
        <v>0</v>
      </c>
      <c r="AM116" s="78">
        <f t="shared" si="109"/>
        <v>0</v>
      </c>
      <c r="AN116" s="78">
        <f t="shared" si="109"/>
        <v>0</v>
      </c>
      <c r="AO116" s="78">
        <f t="shared" si="109"/>
        <v>0</v>
      </c>
      <c r="AP116" s="78">
        <f t="shared" si="109"/>
        <v>0</v>
      </c>
      <c r="AQ116" s="78">
        <f t="shared" si="109"/>
        <v>0</v>
      </c>
      <c r="AR116" s="78">
        <f t="shared" si="109"/>
        <v>0</v>
      </c>
      <c r="AS116" s="78">
        <f t="shared" si="109"/>
        <v>0</v>
      </c>
      <c r="AT116" s="78">
        <f t="shared" si="109"/>
        <v>0</v>
      </c>
      <c r="AU116" s="78">
        <f t="shared" si="109"/>
        <v>0</v>
      </c>
      <c r="AV116" s="78">
        <f t="shared" si="109"/>
        <v>0</v>
      </c>
    </row>
    <row r="117" spans="1:48" ht="14.25">
      <c r="A117" s="74"/>
      <c r="B117" s="39">
        <f>IFERROR((INDEX(GrantList[Account],MATCH(A117,GrantList[Fund],0))),0)</f>
        <v>0</v>
      </c>
      <c r="C117" s="39">
        <f>IFERROR((INDEX(GrantList[Fund Desc],MATCH(A117,GrantList[Fund],0))),0)</f>
        <v>0</v>
      </c>
      <c r="D117" s="37">
        <f t="shared" si="110"/>
        <v>0</v>
      </c>
      <c r="E117" s="38">
        <f>IFERROR((INDEX(GrantList[Study Type],MATCH(A117,GrantList[Fund],0))),0)</f>
        <v>0</v>
      </c>
      <c r="F117" s="36">
        <f t="shared" si="115"/>
        <v>0</v>
      </c>
      <c r="G117" s="35">
        <f>IFERROR((INDEX(GrantList[Budget End Date],MATCH(A117,GrantList[Fund],0))),0)</f>
        <v>0</v>
      </c>
      <c r="H117" s="34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6">
        <f t="shared" si="111"/>
        <v>0</v>
      </c>
      <c r="V117" s="33"/>
      <c r="W117" s="78">
        <f t="shared" si="112"/>
        <v>0</v>
      </c>
      <c r="X117" s="78">
        <f t="shared" si="108"/>
        <v>0</v>
      </c>
      <c r="Y117" s="78">
        <f t="shared" si="108"/>
        <v>0</v>
      </c>
      <c r="Z117" s="78">
        <f t="shared" si="108"/>
        <v>0</v>
      </c>
      <c r="AA117" s="78">
        <f t="shared" si="108"/>
        <v>0</v>
      </c>
      <c r="AB117" s="78">
        <f t="shared" si="108"/>
        <v>0</v>
      </c>
      <c r="AC117" s="78">
        <f t="shared" si="108"/>
        <v>0</v>
      </c>
      <c r="AD117" s="78">
        <f t="shared" si="108"/>
        <v>0</v>
      </c>
      <c r="AE117" s="78">
        <f t="shared" si="108"/>
        <v>0</v>
      </c>
      <c r="AF117" s="78">
        <f t="shared" si="108"/>
        <v>0</v>
      </c>
      <c r="AG117" s="78">
        <f t="shared" si="108"/>
        <v>0</v>
      </c>
      <c r="AH117" s="78">
        <f t="shared" si="108"/>
        <v>0</v>
      </c>
      <c r="AI117" s="79">
        <f t="shared" si="113"/>
        <v>0</v>
      </c>
      <c r="AK117" s="78">
        <f t="shared" si="114"/>
        <v>0</v>
      </c>
      <c r="AL117" s="78">
        <f t="shared" si="109"/>
        <v>0</v>
      </c>
      <c r="AM117" s="78">
        <f t="shared" si="109"/>
        <v>0</v>
      </c>
      <c r="AN117" s="78">
        <f t="shared" si="109"/>
        <v>0</v>
      </c>
      <c r="AO117" s="78">
        <f t="shared" si="109"/>
        <v>0</v>
      </c>
      <c r="AP117" s="78">
        <f t="shared" si="109"/>
        <v>0</v>
      </c>
      <c r="AQ117" s="78">
        <f t="shared" si="109"/>
        <v>0</v>
      </c>
      <c r="AR117" s="78">
        <f t="shared" si="109"/>
        <v>0</v>
      </c>
      <c r="AS117" s="78">
        <f t="shared" si="109"/>
        <v>0</v>
      </c>
      <c r="AT117" s="78">
        <f t="shared" si="109"/>
        <v>0</v>
      </c>
      <c r="AU117" s="78">
        <f t="shared" si="109"/>
        <v>0</v>
      </c>
      <c r="AV117" s="78">
        <f t="shared" si="109"/>
        <v>0</v>
      </c>
    </row>
    <row r="118" spans="1:48" ht="13.5" customHeight="1">
      <c r="C118" s="32" t="s">
        <v>16</v>
      </c>
      <c r="D118" s="31">
        <f>SUM(D110:D117)</f>
        <v>0</v>
      </c>
      <c r="E118" s="30"/>
      <c r="F118" s="29"/>
      <c r="I118" s="76">
        <f t="shared" ref="I118:T118" si="116">SUM(I110:I117)</f>
        <v>0</v>
      </c>
      <c r="J118" s="76">
        <f t="shared" si="116"/>
        <v>0</v>
      </c>
      <c r="K118" s="76">
        <f t="shared" si="116"/>
        <v>0</v>
      </c>
      <c r="L118" s="76">
        <f t="shared" si="116"/>
        <v>0</v>
      </c>
      <c r="M118" s="76">
        <f t="shared" si="116"/>
        <v>0</v>
      </c>
      <c r="N118" s="76">
        <f t="shared" si="116"/>
        <v>0</v>
      </c>
      <c r="O118" s="76">
        <f t="shared" si="116"/>
        <v>0</v>
      </c>
      <c r="P118" s="76">
        <f t="shared" si="116"/>
        <v>0</v>
      </c>
      <c r="Q118" s="76">
        <f t="shared" si="116"/>
        <v>0</v>
      </c>
      <c r="R118" s="76">
        <f t="shared" si="116"/>
        <v>0</v>
      </c>
      <c r="S118" s="76">
        <f t="shared" si="116"/>
        <v>0</v>
      </c>
      <c r="T118" s="76">
        <f t="shared" si="116"/>
        <v>0</v>
      </c>
      <c r="U118" s="76">
        <f t="shared" si="111"/>
        <v>0</v>
      </c>
      <c r="V118" s="26"/>
      <c r="W118" s="78">
        <f>SUM(W110:W117)</f>
        <v>0</v>
      </c>
      <c r="X118" s="78">
        <f t="shared" ref="X118:AH118" si="117">SUM(X110:X117)</f>
        <v>0</v>
      </c>
      <c r="Y118" s="78">
        <f t="shared" si="117"/>
        <v>0</v>
      </c>
      <c r="Z118" s="78">
        <f t="shared" si="117"/>
        <v>0</v>
      </c>
      <c r="AA118" s="78">
        <f t="shared" si="117"/>
        <v>0</v>
      </c>
      <c r="AB118" s="78">
        <f t="shared" si="117"/>
        <v>0</v>
      </c>
      <c r="AC118" s="78">
        <f t="shared" si="117"/>
        <v>0</v>
      </c>
      <c r="AD118" s="78">
        <f t="shared" si="117"/>
        <v>0</v>
      </c>
      <c r="AE118" s="78">
        <f t="shared" si="117"/>
        <v>0</v>
      </c>
      <c r="AF118" s="78">
        <f t="shared" si="117"/>
        <v>0</v>
      </c>
      <c r="AG118" s="78">
        <f t="shared" si="117"/>
        <v>0</v>
      </c>
      <c r="AH118" s="78">
        <f t="shared" si="117"/>
        <v>0</v>
      </c>
      <c r="AI118" s="78">
        <f t="shared" ref="AI118" si="118">SUM(AI110:AI117)</f>
        <v>0</v>
      </c>
      <c r="AK118" s="78">
        <f>SUM(AK110:AK117)</f>
        <v>0</v>
      </c>
      <c r="AL118" s="78">
        <f t="shared" ref="AL118:AV118" si="119">SUM(AL110:AL117)</f>
        <v>0</v>
      </c>
      <c r="AM118" s="78">
        <f t="shared" si="119"/>
        <v>0</v>
      </c>
      <c r="AN118" s="78">
        <f t="shared" si="119"/>
        <v>0</v>
      </c>
      <c r="AO118" s="78">
        <f t="shared" si="119"/>
        <v>0</v>
      </c>
      <c r="AP118" s="78">
        <f t="shared" si="119"/>
        <v>0</v>
      </c>
      <c r="AQ118" s="78">
        <f t="shared" si="119"/>
        <v>0</v>
      </c>
      <c r="AR118" s="78">
        <f t="shared" si="119"/>
        <v>0</v>
      </c>
      <c r="AS118" s="78">
        <f t="shared" si="119"/>
        <v>0</v>
      </c>
      <c r="AT118" s="78">
        <f t="shared" si="119"/>
        <v>0</v>
      </c>
      <c r="AU118" s="78">
        <f t="shared" si="119"/>
        <v>0</v>
      </c>
      <c r="AV118" s="78">
        <f t="shared" si="119"/>
        <v>0</v>
      </c>
    </row>
    <row r="119" spans="1:48">
      <c r="D119" s="25">
        <f>+D118-D107</f>
        <v>0</v>
      </c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7"/>
      <c r="V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48">
      <c r="D120" s="25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48"/>
      <c r="V120" s="26"/>
    </row>
    <row r="121" spans="1:48" ht="12.75">
      <c r="I121" s="50"/>
      <c r="J121" s="50"/>
      <c r="K121" s="50"/>
      <c r="L121" s="50"/>
      <c r="M121" s="50"/>
      <c r="N121" s="49"/>
      <c r="O121" s="49"/>
      <c r="P121" s="49"/>
      <c r="Q121" s="49"/>
      <c r="R121" s="49"/>
      <c r="S121" s="49"/>
    </row>
    <row r="122" spans="1:48" ht="12.75">
      <c r="A122" s="47" t="s">
        <v>90</v>
      </c>
      <c r="B122" s="113"/>
      <c r="D122" s="46"/>
      <c r="E122" s="45">
        <f>D122/12</f>
        <v>0</v>
      </c>
      <c r="F122" s="24" t="s">
        <v>24</v>
      </c>
      <c r="AL122" s="73">
        <v>0.30499999999999999</v>
      </c>
      <c r="AM122" s="73">
        <v>0.09</v>
      </c>
      <c r="AO122" s="73">
        <v>0.32600000000000001</v>
      </c>
    </row>
    <row r="123" spans="1:48" ht="12.75">
      <c r="A123" s="47" t="s">
        <v>91</v>
      </c>
      <c r="B123" s="44"/>
      <c r="J123" s="43"/>
      <c r="K123" s="43"/>
      <c r="L123" s="43"/>
      <c r="M123" s="43"/>
      <c r="N123" s="43"/>
      <c r="AK123" s="24" t="s">
        <v>23</v>
      </c>
    </row>
    <row r="124" spans="1:48">
      <c r="A124" s="42" t="s">
        <v>15</v>
      </c>
      <c r="B124" s="42" t="s">
        <v>14</v>
      </c>
      <c r="C124" s="42" t="s">
        <v>13</v>
      </c>
      <c r="D124" s="42" t="s">
        <v>21</v>
      </c>
      <c r="E124" s="42" t="s">
        <v>22</v>
      </c>
      <c r="F124" s="42" t="s">
        <v>20</v>
      </c>
      <c r="G124" s="42" t="s">
        <v>19</v>
      </c>
      <c r="I124" s="40">
        <f>I109</f>
        <v>44743</v>
      </c>
      <c r="J124" s="40">
        <f t="shared" ref="J124:T124" si="120">J109</f>
        <v>44774</v>
      </c>
      <c r="K124" s="40">
        <f t="shared" si="120"/>
        <v>44805</v>
      </c>
      <c r="L124" s="40">
        <f t="shared" si="120"/>
        <v>44835</v>
      </c>
      <c r="M124" s="40">
        <f t="shared" si="120"/>
        <v>44866</v>
      </c>
      <c r="N124" s="40">
        <f t="shared" si="120"/>
        <v>44896</v>
      </c>
      <c r="O124" s="40">
        <f t="shared" si="120"/>
        <v>44927</v>
      </c>
      <c r="P124" s="40">
        <f t="shared" si="120"/>
        <v>44958</v>
      </c>
      <c r="Q124" s="40">
        <f t="shared" si="120"/>
        <v>44986</v>
      </c>
      <c r="R124" s="40">
        <f t="shared" si="120"/>
        <v>45017</v>
      </c>
      <c r="S124" s="40">
        <f t="shared" si="120"/>
        <v>45047</v>
      </c>
      <c r="T124" s="40">
        <f t="shared" si="120"/>
        <v>45078</v>
      </c>
      <c r="U124" s="41" t="s">
        <v>57</v>
      </c>
      <c r="W124" s="40">
        <f>I124</f>
        <v>44743</v>
      </c>
      <c r="X124" s="40">
        <f t="shared" ref="X124:AH124" si="121">J124</f>
        <v>44774</v>
      </c>
      <c r="Y124" s="40">
        <f t="shared" si="121"/>
        <v>44805</v>
      </c>
      <c r="Z124" s="40">
        <f t="shared" si="121"/>
        <v>44835</v>
      </c>
      <c r="AA124" s="40">
        <f t="shared" si="121"/>
        <v>44866</v>
      </c>
      <c r="AB124" s="40">
        <f t="shared" si="121"/>
        <v>44896</v>
      </c>
      <c r="AC124" s="40">
        <f t="shared" si="121"/>
        <v>44927</v>
      </c>
      <c r="AD124" s="40">
        <f t="shared" si="121"/>
        <v>44958</v>
      </c>
      <c r="AE124" s="40">
        <f t="shared" si="121"/>
        <v>44986</v>
      </c>
      <c r="AF124" s="40">
        <f t="shared" si="121"/>
        <v>45017</v>
      </c>
      <c r="AG124" s="40">
        <f t="shared" si="121"/>
        <v>45047</v>
      </c>
      <c r="AH124" s="40">
        <f t="shared" si="121"/>
        <v>45078</v>
      </c>
      <c r="AI124" s="41" t="s">
        <v>18</v>
      </c>
      <c r="AK124" s="40">
        <f>W124</f>
        <v>44743</v>
      </c>
      <c r="AL124" s="40">
        <f t="shared" ref="AL124:AV124" si="122">X124</f>
        <v>44774</v>
      </c>
      <c r="AM124" s="40">
        <f t="shared" si="122"/>
        <v>44805</v>
      </c>
      <c r="AN124" s="40">
        <f t="shared" si="122"/>
        <v>44835</v>
      </c>
      <c r="AO124" s="40">
        <f t="shared" si="122"/>
        <v>44866</v>
      </c>
      <c r="AP124" s="40">
        <f t="shared" si="122"/>
        <v>44896</v>
      </c>
      <c r="AQ124" s="40">
        <f t="shared" si="122"/>
        <v>44927</v>
      </c>
      <c r="AR124" s="40">
        <f t="shared" si="122"/>
        <v>44958</v>
      </c>
      <c r="AS124" s="40">
        <f t="shared" si="122"/>
        <v>44986</v>
      </c>
      <c r="AT124" s="40">
        <f t="shared" si="122"/>
        <v>45017</v>
      </c>
      <c r="AU124" s="40">
        <f t="shared" si="122"/>
        <v>45047</v>
      </c>
      <c r="AV124" s="40">
        <f t="shared" si="122"/>
        <v>45078</v>
      </c>
    </row>
    <row r="125" spans="1:48" ht="14.25">
      <c r="A125" s="74"/>
      <c r="B125" s="39">
        <f>IFERROR((INDEX(GrantList[Account],MATCH(A125,GrantList[Fund],0))),0)</f>
        <v>0</v>
      </c>
      <c r="C125" s="39">
        <f>IFERROR((INDEX(GrantList[Fund Desc],MATCH(A125,GrantList[Fund],0))),0)</f>
        <v>0</v>
      </c>
      <c r="D125" s="37">
        <f>+AI125</f>
        <v>0</v>
      </c>
      <c r="E125" s="38">
        <f>IFERROR((INDEX(GrantList[Study Type],MATCH(A125,GrantList[Fund],0))),0)</f>
        <v>0</v>
      </c>
      <c r="F125" s="36"/>
      <c r="G125" s="35">
        <f>IFERROR((INDEX(GrantList[Budget End Date],MATCH(A125,GrantList[Fund],0))),0)</f>
        <v>0</v>
      </c>
      <c r="H125" s="34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6">
        <f>SUM(I125:T125)/12</f>
        <v>0</v>
      </c>
      <c r="V125" s="33"/>
      <c r="W125" s="78">
        <f>IF(W$4&lt;$G125,I125*$E$122,0)</f>
        <v>0</v>
      </c>
      <c r="X125" s="78">
        <f t="shared" ref="X125:AH132" si="123">IF(X$4&lt;$G125,J125*$E$122,0)</f>
        <v>0</v>
      </c>
      <c r="Y125" s="78">
        <f t="shared" si="123"/>
        <v>0</v>
      </c>
      <c r="Z125" s="78">
        <f t="shared" si="123"/>
        <v>0</v>
      </c>
      <c r="AA125" s="78">
        <f t="shared" si="123"/>
        <v>0</v>
      </c>
      <c r="AB125" s="78">
        <f t="shared" si="123"/>
        <v>0</v>
      </c>
      <c r="AC125" s="78">
        <f t="shared" si="123"/>
        <v>0</v>
      </c>
      <c r="AD125" s="78">
        <f t="shared" si="123"/>
        <v>0</v>
      </c>
      <c r="AE125" s="78">
        <f t="shared" si="123"/>
        <v>0</v>
      </c>
      <c r="AF125" s="78">
        <f t="shared" si="123"/>
        <v>0</v>
      </c>
      <c r="AG125" s="78">
        <f t="shared" si="123"/>
        <v>0</v>
      </c>
      <c r="AH125" s="78">
        <f t="shared" si="123"/>
        <v>0</v>
      </c>
      <c r="AI125" s="79">
        <f>SUM(W125:AH125)</f>
        <v>0</v>
      </c>
      <c r="AK125" s="78">
        <f>IF(AND(AK$4&lt;=$G125,$F125="Full Time",$E125="Non-Federal"),W125*$AO$2,IF(AND(AK$4&lt;=$G125,$F125="Full Time",$E125="Federal"),W125*$AL$2,(IF(AND(AK$4&lt;=$G125,$F125="Part Time"),$W125*$AM$2,0))))</f>
        <v>0</v>
      </c>
      <c r="AL125" s="78">
        <f t="shared" ref="AL125:AV132" si="124">IF(AND(AL$4&lt;=$G125,$F125="Full Time",$E125="Non-Federal"),X125*$AO$2,IF(AND(AL$4&lt;=$G125,$F125="Full Time",$E125="Federal"),X125*$AL$2,(IF(AND(AL$4&lt;=$G125,$F125="Part Time"),$W125*$AM$2,0))))</f>
        <v>0</v>
      </c>
      <c r="AM125" s="78">
        <f t="shared" si="124"/>
        <v>0</v>
      </c>
      <c r="AN125" s="78">
        <f t="shared" si="124"/>
        <v>0</v>
      </c>
      <c r="AO125" s="78">
        <f t="shared" si="124"/>
        <v>0</v>
      </c>
      <c r="AP125" s="78">
        <f t="shared" si="124"/>
        <v>0</v>
      </c>
      <c r="AQ125" s="78">
        <f t="shared" si="124"/>
        <v>0</v>
      </c>
      <c r="AR125" s="78">
        <f t="shared" si="124"/>
        <v>0</v>
      </c>
      <c r="AS125" s="78">
        <f t="shared" si="124"/>
        <v>0</v>
      </c>
      <c r="AT125" s="78">
        <f t="shared" si="124"/>
        <v>0</v>
      </c>
      <c r="AU125" s="78">
        <f t="shared" si="124"/>
        <v>0</v>
      </c>
      <c r="AV125" s="78">
        <f t="shared" si="124"/>
        <v>0</v>
      </c>
    </row>
    <row r="126" spans="1:48" ht="14.25">
      <c r="A126" s="74"/>
      <c r="B126" s="39">
        <f>IFERROR((INDEX(GrantList[Account],MATCH(A126,GrantList[Fund],0))),0)</f>
        <v>0</v>
      </c>
      <c r="C126" s="39">
        <f>IFERROR((INDEX(GrantList[Fund Desc],MATCH(A126,GrantList[Fund],0))),0)</f>
        <v>0</v>
      </c>
      <c r="D126" s="37">
        <f t="shared" ref="D126:D132" si="125">+AI126</f>
        <v>0</v>
      </c>
      <c r="E126" s="38">
        <f>IFERROR((INDEX(GrantList[Study Type],MATCH(A126,GrantList[Fund],0))),0)</f>
        <v>0</v>
      </c>
      <c r="F126" s="36">
        <f>F125</f>
        <v>0</v>
      </c>
      <c r="G126" s="35">
        <f>IFERROR((INDEX(GrantList[Budget End Date],MATCH(A126,GrantList[Fund],0))),0)</f>
        <v>0</v>
      </c>
      <c r="H126" s="34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6">
        <f t="shared" ref="U126:U133" si="126">SUM(I126:T126)/12</f>
        <v>0</v>
      </c>
      <c r="V126" s="33"/>
      <c r="W126" s="78">
        <f t="shared" ref="W126:W132" si="127">IF(W$4&lt;$G126,I126*$E$122,0)</f>
        <v>0</v>
      </c>
      <c r="X126" s="78">
        <f t="shared" si="123"/>
        <v>0</v>
      </c>
      <c r="Y126" s="78">
        <f t="shared" si="123"/>
        <v>0</v>
      </c>
      <c r="Z126" s="78">
        <f t="shared" si="123"/>
        <v>0</v>
      </c>
      <c r="AA126" s="78">
        <f t="shared" si="123"/>
        <v>0</v>
      </c>
      <c r="AB126" s="78">
        <f t="shared" si="123"/>
        <v>0</v>
      </c>
      <c r="AC126" s="78">
        <f t="shared" si="123"/>
        <v>0</v>
      </c>
      <c r="AD126" s="78">
        <f t="shared" si="123"/>
        <v>0</v>
      </c>
      <c r="AE126" s="78">
        <f t="shared" si="123"/>
        <v>0</v>
      </c>
      <c r="AF126" s="78">
        <f t="shared" si="123"/>
        <v>0</v>
      </c>
      <c r="AG126" s="78">
        <f t="shared" si="123"/>
        <v>0</v>
      </c>
      <c r="AH126" s="78">
        <f t="shared" si="123"/>
        <v>0</v>
      </c>
      <c r="AI126" s="79">
        <f t="shared" ref="AI126:AI132" si="128">SUM(W126:AH126)</f>
        <v>0</v>
      </c>
      <c r="AK126" s="78">
        <f t="shared" ref="AK126:AK132" si="129">IF(AND(AK$4&lt;=$G126,$F126="Full Time",$E126="Non-Federal"),W126*$AO$2,IF(AND(AK$4&lt;=$G126,$F126="Full Time",$E126="Federal"),W126*$AL$2,(IF(AND(AK$4&lt;=$G126,$F126="Part Time"),$W126*$AM$2,0))))</f>
        <v>0</v>
      </c>
      <c r="AL126" s="78">
        <f t="shared" si="124"/>
        <v>0</v>
      </c>
      <c r="AM126" s="78">
        <f t="shared" si="124"/>
        <v>0</v>
      </c>
      <c r="AN126" s="78">
        <f t="shared" si="124"/>
        <v>0</v>
      </c>
      <c r="AO126" s="78">
        <f t="shared" si="124"/>
        <v>0</v>
      </c>
      <c r="AP126" s="78">
        <f t="shared" si="124"/>
        <v>0</v>
      </c>
      <c r="AQ126" s="78">
        <f t="shared" si="124"/>
        <v>0</v>
      </c>
      <c r="AR126" s="78">
        <f t="shared" si="124"/>
        <v>0</v>
      </c>
      <c r="AS126" s="78">
        <f t="shared" si="124"/>
        <v>0</v>
      </c>
      <c r="AT126" s="78">
        <f t="shared" si="124"/>
        <v>0</v>
      </c>
      <c r="AU126" s="78">
        <f t="shared" si="124"/>
        <v>0</v>
      </c>
      <c r="AV126" s="78">
        <f t="shared" si="124"/>
        <v>0</v>
      </c>
    </row>
    <row r="127" spans="1:48" ht="14.25">
      <c r="A127" s="74"/>
      <c r="B127" s="39">
        <f>IFERROR((INDEX(GrantList[Account],MATCH(A127,GrantList[Fund],0))),0)</f>
        <v>0</v>
      </c>
      <c r="C127" s="39">
        <f>IFERROR((INDEX(GrantList[Fund Desc],MATCH(A127,GrantList[Fund],0))),0)</f>
        <v>0</v>
      </c>
      <c r="D127" s="37">
        <f t="shared" si="125"/>
        <v>0</v>
      </c>
      <c r="E127" s="38">
        <f>IFERROR((INDEX(GrantList[Study Type],MATCH(A127,GrantList[Fund],0))),0)</f>
        <v>0</v>
      </c>
      <c r="F127" s="36">
        <f t="shared" ref="F127:F132" si="130">F126</f>
        <v>0</v>
      </c>
      <c r="G127" s="35">
        <f>IFERROR((INDEX(GrantList[Budget End Date],MATCH(A127,GrantList[Fund],0))),0)</f>
        <v>0</v>
      </c>
      <c r="H127" s="34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6">
        <f t="shared" si="126"/>
        <v>0</v>
      </c>
      <c r="V127" s="33"/>
      <c r="W127" s="78">
        <f t="shared" si="127"/>
        <v>0</v>
      </c>
      <c r="X127" s="78">
        <f t="shared" si="123"/>
        <v>0</v>
      </c>
      <c r="Y127" s="78">
        <f t="shared" si="123"/>
        <v>0</v>
      </c>
      <c r="Z127" s="78">
        <f t="shared" si="123"/>
        <v>0</v>
      </c>
      <c r="AA127" s="78">
        <f t="shared" si="123"/>
        <v>0</v>
      </c>
      <c r="AB127" s="78">
        <f t="shared" si="123"/>
        <v>0</v>
      </c>
      <c r="AC127" s="78">
        <f t="shared" si="123"/>
        <v>0</v>
      </c>
      <c r="AD127" s="78">
        <f t="shared" si="123"/>
        <v>0</v>
      </c>
      <c r="AE127" s="78">
        <f t="shared" si="123"/>
        <v>0</v>
      </c>
      <c r="AF127" s="78">
        <f t="shared" si="123"/>
        <v>0</v>
      </c>
      <c r="AG127" s="78">
        <f t="shared" si="123"/>
        <v>0</v>
      </c>
      <c r="AH127" s="78">
        <f t="shared" si="123"/>
        <v>0</v>
      </c>
      <c r="AI127" s="79">
        <f t="shared" si="128"/>
        <v>0</v>
      </c>
      <c r="AK127" s="78">
        <f t="shared" si="129"/>
        <v>0</v>
      </c>
      <c r="AL127" s="78">
        <f t="shared" si="124"/>
        <v>0</v>
      </c>
      <c r="AM127" s="78">
        <f t="shared" si="124"/>
        <v>0</v>
      </c>
      <c r="AN127" s="78">
        <f t="shared" si="124"/>
        <v>0</v>
      </c>
      <c r="AO127" s="78">
        <f t="shared" si="124"/>
        <v>0</v>
      </c>
      <c r="AP127" s="78">
        <f t="shared" si="124"/>
        <v>0</v>
      </c>
      <c r="AQ127" s="78">
        <f t="shared" si="124"/>
        <v>0</v>
      </c>
      <c r="AR127" s="78">
        <f t="shared" si="124"/>
        <v>0</v>
      </c>
      <c r="AS127" s="78">
        <f t="shared" si="124"/>
        <v>0</v>
      </c>
      <c r="AT127" s="78">
        <f t="shared" si="124"/>
        <v>0</v>
      </c>
      <c r="AU127" s="78">
        <f t="shared" si="124"/>
        <v>0</v>
      </c>
      <c r="AV127" s="78">
        <f t="shared" si="124"/>
        <v>0</v>
      </c>
    </row>
    <row r="128" spans="1:48" ht="14.25">
      <c r="A128" s="74"/>
      <c r="B128" s="39">
        <f>IFERROR((INDEX(GrantList[Account],MATCH(A128,GrantList[Fund],0))),0)</f>
        <v>0</v>
      </c>
      <c r="C128" s="39">
        <f>IFERROR((INDEX(GrantList[Fund Desc],MATCH(A128,GrantList[Fund],0))),0)</f>
        <v>0</v>
      </c>
      <c r="D128" s="37">
        <f t="shared" si="125"/>
        <v>0</v>
      </c>
      <c r="E128" s="38">
        <f>IFERROR((INDEX(GrantList[Study Type],MATCH(A128,GrantList[Fund],0))),0)</f>
        <v>0</v>
      </c>
      <c r="F128" s="36">
        <f t="shared" si="130"/>
        <v>0</v>
      </c>
      <c r="G128" s="35">
        <f>IFERROR((INDEX(GrantList[Budget End Date],MATCH(A128,GrantList[Fund],0))),0)</f>
        <v>0</v>
      </c>
      <c r="H128" s="34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6">
        <f t="shared" si="126"/>
        <v>0</v>
      </c>
      <c r="V128" s="33"/>
      <c r="W128" s="78">
        <f t="shared" si="127"/>
        <v>0</v>
      </c>
      <c r="X128" s="78">
        <f t="shared" si="123"/>
        <v>0</v>
      </c>
      <c r="Y128" s="78">
        <f t="shared" si="123"/>
        <v>0</v>
      </c>
      <c r="Z128" s="78">
        <f t="shared" si="123"/>
        <v>0</v>
      </c>
      <c r="AA128" s="78">
        <f t="shared" si="123"/>
        <v>0</v>
      </c>
      <c r="AB128" s="78">
        <f t="shared" si="123"/>
        <v>0</v>
      </c>
      <c r="AC128" s="78">
        <f t="shared" si="123"/>
        <v>0</v>
      </c>
      <c r="AD128" s="78">
        <f t="shared" si="123"/>
        <v>0</v>
      </c>
      <c r="AE128" s="78">
        <f t="shared" si="123"/>
        <v>0</v>
      </c>
      <c r="AF128" s="78">
        <f t="shared" si="123"/>
        <v>0</v>
      </c>
      <c r="AG128" s="78">
        <f t="shared" si="123"/>
        <v>0</v>
      </c>
      <c r="AH128" s="78">
        <f t="shared" si="123"/>
        <v>0</v>
      </c>
      <c r="AI128" s="79">
        <f t="shared" si="128"/>
        <v>0</v>
      </c>
      <c r="AK128" s="78">
        <f t="shared" si="129"/>
        <v>0</v>
      </c>
      <c r="AL128" s="78">
        <f t="shared" si="124"/>
        <v>0</v>
      </c>
      <c r="AM128" s="78">
        <f t="shared" si="124"/>
        <v>0</v>
      </c>
      <c r="AN128" s="78">
        <f t="shared" si="124"/>
        <v>0</v>
      </c>
      <c r="AO128" s="78">
        <f t="shared" si="124"/>
        <v>0</v>
      </c>
      <c r="AP128" s="78">
        <f t="shared" si="124"/>
        <v>0</v>
      </c>
      <c r="AQ128" s="78">
        <f t="shared" si="124"/>
        <v>0</v>
      </c>
      <c r="AR128" s="78">
        <f t="shared" si="124"/>
        <v>0</v>
      </c>
      <c r="AS128" s="78">
        <f t="shared" si="124"/>
        <v>0</v>
      </c>
      <c r="AT128" s="78">
        <f t="shared" si="124"/>
        <v>0</v>
      </c>
      <c r="AU128" s="78">
        <f t="shared" si="124"/>
        <v>0</v>
      </c>
      <c r="AV128" s="78">
        <f t="shared" si="124"/>
        <v>0</v>
      </c>
    </row>
    <row r="129" spans="1:48" ht="14.25">
      <c r="A129" s="74"/>
      <c r="B129" s="39">
        <f>IFERROR((INDEX(GrantList[Account],MATCH(A129,GrantList[Fund],0))),0)</f>
        <v>0</v>
      </c>
      <c r="C129" s="39">
        <f>IFERROR((INDEX(GrantList[Fund Desc],MATCH(A129,GrantList[Fund],0))),0)</f>
        <v>0</v>
      </c>
      <c r="D129" s="37">
        <f t="shared" si="125"/>
        <v>0</v>
      </c>
      <c r="E129" s="38">
        <f>IFERROR((INDEX(GrantList[Study Type],MATCH(A129,GrantList[Fund],0))),0)</f>
        <v>0</v>
      </c>
      <c r="F129" s="36">
        <f t="shared" si="130"/>
        <v>0</v>
      </c>
      <c r="G129" s="35">
        <f>IFERROR((INDEX(GrantList[Budget End Date],MATCH(A129,GrantList[Fund],0))),0)</f>
        <v>0</v>
      </c>
      <c r="H129" s="34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6">
        <f t="shared" si="126"/>
        <v>0</v>
      </c>
      <c r="V129" s="33"/>
      <c r="W129" s="78">
        <f t="shared" si="127"/>
        <v>0</v>
      </c>
      <c r="X129" s="78">
        <f t="shared" si="123"/>
        <v>0</v>
      </c>
      <c r="Y129" s="78">
        <f t="shared" si="123"/>
        <v>0</v>
      </c>
      <c r="Z129" s="78">
        <f t="shared" si="123"/>
        <v>0</v>
      </c>
      <c r="AA129" s="78">
        <f t="shared" si="123"/>
        <v>0</v>
      </c>
      <c r="AB129" s="78">
        <f t="shared" si="123"/>
        <v>0</v>
      </c>
      <c r="AC129" s="78">
        <f t="shared" si="123"/>
        <v>0</v>
      </c>
      <c r="AD129" s="78">
        <f t="shared" si="123"/>
        <v>0</v>
      </c>
      <c r="AE129" s="78">
        <f t="shared" si="123"/>
        <v>0</v>
      </c>
      <c r="AF129" s="78">
        <f t="shared" si="123"/>
        <v>0</v>
      </c>
      <c r="AG129" s="78">
        <f t="shared" si="123"/>
        <v>0</v>
      </c>
      <c r="AH129" s="78">
        <f t="shared" si="123"/>
        <v>0</v>
      </c>
      <c r="AI129" s="79">
        <f t="shared" si="128"/>
        <v>0</v>
      </c>
      <c r="AK129" s="78">
        <f t="shared" si="129"/>
        <v>0</v>
      </c>
      <c r="AL129" s="78">
        <f t="shared" si="124"/>
        <v>0</v>
      </c>
      <c r="AM129" s="78">
        <f t="shared" si="124"/>
        <v>0</v>
      </c>
      <c r="AN129" s="78">
        <f t="shared" si="124"/>
        <v>0</v>
      </c>
      <c r="AO129" s="78">
        <f t="shared" si="124"/>
        <v>0</v>
      </c>
      <c r="AP129" s="78">
        <f t="shared" si="124"/>
        <v>0</v>
      </c>
      <c r="AQ129" s="78">
        <f t="shared" si="124"/>
        <v>0</v>
      </c>
      <c r="AR129" s="78">
        <f t="shared" si="124"/>
        <v>0</v>
      </c>
      <c r="AS129" s="78">
        <f t="shared" si="124"/>
        <v>0</v>
      </c>
      <c r="AT129" s="78">
        <f t="shared" si="124"/>
        <v>0</v>
      </c>
      <c r="AU129" s="78">
        <f t="shared" si="124"/>
        <v>0</v>
      </c>
      <c r="AV129" s="78">
        <f t="shared" si="124"/>
        <v>0</v>
      </c>
    </row>
    <row r="130" spans="1:48" ht="14.25">
      <c r="A130" s="74"/>
      <c r="B130" s="39">
        <f>IFERROR((INDEX(GrantList[Account],MATCH(A130,GrantList[Fund],0))),0)</f>
        <v>0</v>
      </c>
      <c r="C130" s="39">
        <f>IFERROR((INDEX(GrantList[Fund Desc],MATCH(A130,GrantList[Fund],0))),0)</f>
        <v>0</v>
      </c>
      <c r="D130" s="37">
        <f t="shared" si="125"/>
        <v>0</v>
      </c>
      <c r="E130" s="38">
        <f>IFERROR((INDEX(GrantList[Study Type],MATCH(A130,GrantList[Fund],0))),0)</f>
        <v>0</v>
      </c>
      <c r="F130" s="36">
        <f t="shared" si="130"/>
        <v>0</v>
      </c>
      <c r="G130" s="35">
        <f>IFERROR((INDEX(GrantList[Budget End Date],MATCH(A130,GrantList[Fund],0))),0)</f>
        <v>0</v>
      </c>
      <c r="H130" s="34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6">
        <f t="shared" si="126"/>
        <v>0</v>
      </c>
      <c r="V130" s="33"/>
      <c r="W130" s="78">
        <f t="shared" si="127"/>
        <v>0</v>
      </c>
      <c r="X130" s="78">
        <f t="shared" si="123"/>
        <v>0</v>
      </c>
      <c r="Y130" s="78">
        <f t="shared" si="123"/>
        <v>0</v>
      </c>
      <c r="Z130" s="78">
        <f t="shared" si="123"/>
        <v>0</v>
      </c>
      <c r="AA130" s="78">
        <f t="shared" si="123"/>
        <v>0</v>
      </c>
      <c r="AB130" s="78">
        <f t="shared" si="123"/>
        <v>0</v>
      </c>
      <c r="AC130" s="78">
        <f t="shared" si="123"/>
        <v>0</v>
      </c>
      <c r="AD130" s="78">
        <f t="shared" si="123"/>
        <v>0</v>
      </c>
      <c r="AE130" s="78">
        <f t="shared" si="123"/>
        <v>0</v>
      </c>
      <c r="AF130" s="78">
        <f t="shared" si="123"/>
        <v>0</v>
      </c>
      <c r="AG130" s="78">
        <f t="shared" si="123"/>
        <v>0</v>
      </c>
      <c r="AH130" s="78">
        <f t="shared" si="123"/>
        <v>0</v>
      </c>
      <c r="AI130" s="79">
        <f t="shared" si="128"/>
        <v>0</v>
      </c>
      <c r="AK130" s="78">
        <f t="shared" si="129"/>
        <v>0</v>
      </c>
      <c r="AL130" s="78">
        <f t="shared" si="124"/>
        <v>0</v>
      </c>
      <c r="AM130" s="78">
        <f t="shared" si="124"/>
        <v>0</v>
      </c>
      <c r="AN130" s="78">
        <f t="shared" si="124"/>
        <v>0</v>
      </c>
      <c r="AO130" s="78">
        <f t="shared" si="124"/>
        <v>0</v>
      </c>
      <c r="AP130" s="78">
        <f t="shared" si="124"/>
        <v>0</v>
      </c>
      <c r="AQ130" s="78">
        <f t="shared" si="124"/>
        <v>0</v>
      </c>
      <c r="AR130" s="78">
        <f t="shared" si="124"/>
        <v>0</v>
      </c>
      <c r="AS130" s="78">
        <f t="shared" si="124"/>
        <v>0</v>
      </c>
      <c r="AT130" s="78">
        <f t="shared" si="124"/>
        <v>0</v>
      </c>
      <c r="AU130" s="78">
        <f t="shared" si="124"/>
        <v>0</v>
      </c>
      <c r="AV130" s="78">
        <f t="shared" si="124"/>
        <v>0</v>
      </c>
    </row>
    <row r="131" spans="1:48" ht="14.25">
      <c r="A131" s="74"/>
      <c r="B131" s="39">
        <f>IFERROR((INDEX(GrantList[Account],MATCH(A131,GrantList[Fund],0))),0)</f>
        <v>0</v>
      </c>
      <c r="C131" s="39">
        <f>IFERROR((INDEX(GrantList[Fund Desc],MATCH(A131,GrantList[Fund],0))),0)</f>
        <v>0</v>
      </c>
      <c r="D131" s="37">
        <f t="shared" si="125"/>
        <v>0</v>
      </c>
      <c r="E131" s="38">
        <f>IFERROR((INDEX(GrantList[Study Type],MATCH(A131,GrantList[Fund],0))),0)</f>
        <v>0</v>
      </c>
      <c r="F131" s="36">
        <f t="shared" si="130"/>
        <v>0</v>
      </c>
      <c r="G131" s="35">
        <f>IFERROR((INDEX(GrantList[Budget End Date],MATCH(A131,GrantList[Fund],0))),0)</f>
        <v>0</v>
      </c>
      <c r="H131" s="34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6">
        <f t="shared" si="126"/>
        <v>0</v>
      </c>
      <c r="V131" s="33"/>
      <c r="W131" s="78">
        <f t="shared" si="127"/>
        <v>0</v>
      </c>
      <c r="X131" s="78">
        <f t="shared" si="123"/>
        <v>0</v>
      </c>
      <c r="Y131" s="78">
        <f t="shared" si="123"/>
        <v>0</v>
      </c>
      <c r="Z131" s="78">
        <f t="shared" si="123"/>
        <v>0</v>
      </c>
      <c r="AA131" s="78">
        <f t="shared" si="123"/>
        <v>0</v>
      </c>
      <c r="AB131" s="78">
        <f t="shared" si="123"/>
        <v>0</v>
      </c>
      <c r="AC131" s="78">
        <f t="shared" si="123"/>
        <v>0</v>
      </c>
      <c r="AD131" s="78">
        <f t="shared" si="123"/>
        <v>0</v>
      </c>
      <c r="AE131" s="78">
        <f t="shared" si="123"/>
        <v>0</v>
      </c>
      <c r="AF131" s="78">
        <f t="shared" si="123"/>
        <v>0</v>
      </c>
      <c r="AG131" s="78">
        <f t="shared" si="123"/>
        <v>0</v>
      </c>
      <c r="AH131" s="78">
        <f t="shared" si="123"/>
        <v>0</v>
      </c>
      <c r="AI131" s="79">
        <f t="shared" si="128"/>
        <v>0</v>
      </c>
      <c r="AK131" s="78">
        <f t="shared" si="129"/>
        <v>0</v>
      </c>
      <c r="AL131" s="78">
        <f t="shared" si="124"/>
        <v>0</v>
      </c>
      <c r="AM131" s="78">
        <f t="shared" si="124"/>
        <v>0</v>
      </c>
      <c r="AN131" s="78">
        <f t="shared" si="124"/>
        <v>0</v>
      </c>
      <c r="AO131" s="78">
        <f t="shared" si="124"/>
        <v>0</v>
      </c>
      <c r="AP131" s="78">
        <f t="shared" si="124"/>
        <v>0</v>
      </c>
      <c r="AQ131" s="78">
        <f t="shared" si="124"/>
        <v>0</v>
      </c>
      <c r="AR131" s="78">
        <f t="shared" si="124"/>
        <v>0</v>
      </c>
      <c r="AS131" s="78">
        <f t="shared" si="124"/>
        <v>0</v>
      </c>
      <c r="AT131" s="78">
        <f t="shared" si="124"/>
        <v>0</v>
      </c>
      <c r="AU131" s="78">
        <f t="shared" si="124"/>
        <v>0</v>
      </c>
      <c r="AV131" s="78">
        <f t="shared" si="124"/>
        <v>0</v>
      </c>
    </row>
    <row r="132" spans="1:48" ht="14.25">
      <c r="A132" s="74"/>
      <c r="B132" s="39">
        <f>IFERROR((INDEX(GrantList[Account],MATCH(A132,GrantList[Fund],0))),0)</f>
        <v>0</v>
      </c>
      <c r="C132" s="39">
        <f>IFERROR((INDEX(GrantList[Fund Desc],MATCH(A132,GrantList[Fund],0))),0)</f>
        <v>0</v>
      </c>
      <c r="D132" s="37">
        <f t="shared" si="125"/>
        <v>0</v>
      </c>
      <c r="E132" s="38">
        <f>IFERROR((INDEX(GrantList[Study Type],MATCH(A132,GrantList[Fund],0))),0)</f>
        <v>0</v>
      </c>
      <c r="F132" s="36">
        <f t="shared" si="130"/>
        <v>0</v>
      </c>
      <c r="G132" s="35">
        <f>IFERROR((INDEX(GrantList[Budget End Date],MATCH(A132,GrantList[Fund],0))),0)</f>
        <v>0</v>
      </c>
      <c r="H132" s="34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6">
        <f t="shared" si="126"/>
        <v>0</v>
      </c>
      <c r="V132" s="33"/>
      <c r="W132" s="78">
        <f t="shared" si="127"/>
        <v>0</v>
      </c>
      <c r="X132" s="78">
        <f t="shared" si="123"/>
        <v>0</v>
      </c>
      <c r="Y132" s="78">
        <f t="shared" si="123"/>
        <v>0</v>
      </c>
      <c r="Z132" s="78">
        <f t="shared" si="123"/>
        <v>0</v>
      </c>
      <c r="AA132" s="78">
        <f t="shared" si="123"/>
        <v>0</v>
      </c>
      <c r="AB132" s="78">
        <f t="shared" si="123"/>
        <v>0</v>
      </c>
      <c r="AC132" s="78">
        <f t="shared" si="123"/>
        <v>0</v>
      </c>
      <c r="AD132" s="78">
        <f t="shared" si="123"/>
        <v>0</v>
      </c>
      <c r="AE132" s="78">
        <f t="shared" si="123"/>
        <v>0</v>
      </c>
      <c r="AF132" s="78">
        <f t="shared" si="123"/>
        <v>0</v>
      </c>
      <c r="AG132" s="78">
        <f t="shared" si="123"/>
        <v>0</v>
      </c>
      <c r="AH132" s="78">
        <f t="shared" si="123"/>
        <v>0</v>
      </c>
      <c r="AI132" s="79">
        <f t="shared" si="128"/>
        <v>0</v>
      </c>
      <c r="AK132" s="78">
        <f t="shared" si="129"/>
        <v>0</v>
      </c>
      <c r="AL132" s="78">
        <f t="shared" si="124"/>
        <v>0</v>
      </c>
      <c r="AM132" s="78">
        <f t="shared" si="124"/>
        <v>0</v>
      </c>
      <c r="AN132" s="78">
        <f t="shared" si="124"/>
        <v>0</v>
      </c>
      <c r="AO132" s="78">
        <f t="shared" si="124"/>
        <v>0</v>
      </c>
      <c r="AP132" s="78">
        <f t="shared" si="124"/>
        <v>0</v>
      </c>
      <c r="AQ132" s="78">
        <f t="shared" si="124"/>
        <v>0</v>
      </c>
      <c r="AR132" s="78">
        <f t="shared" si="124"/>
        <v>0</v>
      </c>
      <c r="AS132" s="78">
        <f t="shared" si="124"/>
        <v>0</v>
      </c>
      <c r="AT132" s="78">
        <f t="shared" si="124"/>
        <v>0</v>
      </c>
      <c r="AU132" s="78">
        <f t="shared" si="124"/>
        <v>0</v>
      </c>
      <c r="AV132" s="78">
        <f t="shared" si="124"/>
        <v>0</v>
      </c>
    </row>
    <row r="133" spans="1:48" ht="13.5" customHeight="1">
      <c r="C133" s="32" t="s">
        <v>16</v>
      </c>
      <c r="D133" s="31">
        <f>SUM(D125:D132)</f>
        <v>0</v>
      </c>
      <c r="E133" s="30"/>
      <c r="F133" s="29"/>
      <c r="I133" s="76">
        <f t="shared" ref="I133:T133" si="131">SUM(I125:I132)</f>
        <v>0</v>
      </c>
      <c r="J133" s="76">
        <f t="shared" si="131"/>
        <v>0</v>
      </c>
      <c r="K133" s="76">
        <f t="shared" si="131"/>
        <v>0</v>
      </c>
      <c r="L133" s="76">
        <f t="shared" si="131"/>
        <v>0</v>
      </c>
      <c r="M133" s="76">
        <f t="shared" si="131"/>
        <v>0</v>
      </c>
      <c r="N133" s="76">
        <f t="shared" si="131"/>
        <v>0</v>
      </c>
      <c r="O133" s="76">
        <f t="shared" si="131"/>
        <v>0</v>
      </c>
      <c r="P133" s="76">
        <f t="shared" si="131"/>
        <v>0</v>
      </c>
      <c r="Q133" s="76">
        <f t="shared" si="131"/>
        <v>0</v>
      </c>
      <c r="R133" s="76">
        <f t="shared" si="131"/>
        <v>0</v>
      </c>
      <c r="S133" s="76">
        <f t="shared" si="131"/>
        <v>0</v>
      </c>
      <c r="T133" s="76">
        <f t="shared" si="131"/>
        <v>0</v>
      </c>
      <c r="U133" s="76">
        <f t="shared" si="126"/>
        <v>0</v>
      </c>
      <c r="V133" s="26"/>
      <c r="W133" s="78">
        <f>SUM(W125:W132)</f>
        <v>0</v>
      </c>
      <c r="X133" s="78">
        <f t="shared" ref="X133:AH133" si="132">SUM(X125:X132)</f>
        <v>0</v>
      </c>
      <c r="Y133" s="78">
        <f t="shared" si="132"/>
        <v>0</v>
      </c>
      <c r="Z133" s="78">
        <f t="shared" si="132"/>
        <v>0</v>
      </c>
      <c r="AA133" s="78">
        <f t="shared" si="132"/>
        <v>0</v>
      </c>
      <c r="AB133" s="78">
        <f t="shared" si="132"/>
        <v>0</v>
      </c>
      <c r="AC133" s="78">
        <f t="shared" si="132"/>
        <v>0</v>
      </c>
      <c r="AD133" s="78">
        <f t="shared" si="132"/>
        <v>0</v>
      </c>
      <c r="AE133" s="78">
        <f t="shared" si="132"/>
        <v>0</v>
      </c>
      <c r="AF133" s="78">
        <f t="shared" si="132"/>
        <v>0</v>
      </c>
      <c r="AG133" s="78">
        <f t="shared" si="132"/>
        <v>0</v>
      </c>
      <c r="AH133" s="78">
        <f t="shared" si="132"/>
        <v>0</v>
      </c>
      <c r="AI133" s="78">
        <f t="shared" ref="AI133" si="133">SUM(AI125:AI132)</f>
        <v>0</v>
      </c>
      <c r="AK133" s="78">
        <f>SUM(AK125:AK132)</f>
        <v>0</v>
      </c>
      <c r="AL133" s="78">
        <f t="shared" ref="AL133:AV133" si="134">SUM(AL125:AL132)</f>
        <v>0</v>
      </c>
      <c r="AM133" s="78">
        <f t="shared" si="134"/>
        <v>0</v>
      </c>
      <c r="AN133" s="78">
        <f t="shared" si="134"/>
        <v>0</v>
      </c>
      <c r="AO133" s="78">
        <f t="shared" si="134"/>
        <v>0</v>
      </c>
      <c r="AP133" s="78">
        <f t="shared" si="134"/>
        <v>0</v>
      </c>
      <c r="AQ133" s="78">
        <f t="shared" si="134"/>
        <v>0</v>
      </c>
      <c r="AR133" s="78">
        <f t="shared" si="134"/>
        <v>0</v>
      </c>
      <c r="AS133" s="78">
        <f t="shared" si="134"/>
        <v>0</v>
      </c>
      <c r="AT133" s="78">
        <f t="shared" si="134"/>
        <v>0</v>
      </c>
      <c r="AU133" s="78">
        <f t="shared" si="134"/>
        <v>0</v>
      </c>
      <c r="AV133" s="78">
        <f t="shared" si="134"/>
        <v>0</v>
      </c>
    </row>
    <row r="134" spans="1:48">
      <c r="D134" s="25">
        <f>+D133-D122</f>
        <v>0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7"/>
      <c r="V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48" ht="12.75">
      <c r="I135" s="50"/>
      <c r="J135" s="50"/>
      <c r="K135" s="50"/>
      <c r="L135" s="50"/>
      <c r="M135" s="50"/>
      <c r="N135" s="49"/>
      <c r="O135" s="49"/>
      <c r="P135" s="49"/>
      <c r="Q135" s="49"/>
      <c r="R135" s="49"/>
      <c r="S135" s="49"/>
    </row>
    <row r="137" spans="1:48" ht="12.75">
      <c r="A137" s="47" t="s">
        <v>90</v>
      </c>
      <c r="B137" s="113"/>
      <c r="D137" s="46"/>
      <c r="E137" s="45">
        <f>D137/12</f>
        <v>0</v>
      </c>
      <c r="F137" s="24" t="s">
        <v>24</v>
      </c>
      <c r="AL137" s="73">
        <v>0.30499999999999999</v>
      </c>
      <c r="AM137" s="73">
        <v>0.09</v>
      </c>
      <c r="AO137" s="73">
        <v>0.32600000000000001</v>
      </c>
    </row>
    <row r="138" spans="1:48" ht="12.75">
      <c r="A138" s="47" t="s">
        <v>91</v>
      </c>
      <c r="B138" s="44"/>
      <c r="J138" s="43"/>
      <c r="K138" s="43"/>
      <c r="L138" s="43"/>
      <c r="M138" s="43"/>
      <c r="N138" s="43"/>
      <c r="AK138" s="24" t="s">
        <v>23</v>
      </c>
    </row>
    <row r="139" spans="1:48">
      <c r="A139" s="42" t="s">
        <v>15</v>
      </c>
      <c r="B139" s="42" t="s">
        <v>14</v>
      </c>
      <c r="C139" s="42" t="s">
        <v>13</v>
      </c>
      <c r="D139" s="42" t="s">
        <v>21</v>
      </c>
      <c r="E139" s="42" t="s">
        <v>22</v>
      </c>
      <c r="F139" s="42" t="s">
        <v>20</v>
      </c>
      <c r="G139" s="42" t="s">
        <v>19</v>
      </c>
      <c r="I139" s="40">
        <f>I124</f>
        <v>44743</v>
      </c>
      <c r="J139" s="40">
        <f t="shared" ref="J139:T139" si="135">J124</f>
        <v>44774</v>
      </c>
      <c r="K139" s="40">
        <f t="shared" si="135"/>
        <v>44805</v>
      </c>
      <c r="L139" s="40">
        <f t="shared" si="135"/>
        <v>44835</v>
      </c>
      <c r="M139" s="40">
        <f t="shared" si="135"/>
        <v>44866</v>
      </c>
      <c r="N139" s="40">
        <f t="shared" si="135"/>
        <v>44896</v>
      </c>
      <c r="O139" s="40">
        <f t="shared" si="135"/>
        <v>44927</v>
      </c>
      <c r="P139" s="40">
        <f t="shared" si="135"/>
        <v>44958</v>
      </c>
      <c r="Q139" s="40">
        <f t="shared" si="135"/>
        <v>44986</v>
      </c>
      <c r="R139" s="40">
        <f t="shared" si="135"/>
        <v>45017</v>
      </c>
      <c r="S139" s="40">
        <f t="shared" si="135"/>
        <v>45047</v>
      </c>
      <c r="T139" s="40">
        <f t="shared" si="135"/>
        <v>45078</v>
      </c>
      <c r="U139" s="41" t="s">
        <v>57</v>
      </c>
      <c r="W139" s="40">
        <f>I139</f>
        <v>44743</v>
      </c>
      <c r="X139" s="40">
        <f t="shared" ref="X139:AH139" si="136">J139</f>
        <v>44774</v>
      </c>
      <c r="Y139" s="40">
        <f t="shared" si="136"/>
        <v>44805</v>
      </c>
      <c r="Z139" s="40">
        <f t="shared" si="136"/>
        <v>44835</v>
      </c>
      <c r="AA139" s="40">
        <f t="shared" si="136"/>
        <v>44866</v>
      </c>
      <c r="AB139" s="40">
        <f t="shared" si="136"/>
        <v>44896</v>
      </c>
      <c r="AC139" s="40">
        <f t="shared" si="136"/>
        <v>44927</v>
      </c>
      <c r="AD139" s="40">
        <f t="shared" si="136"/>
        <v>44958</v>
      </c>
      <c r="AE139" s="40">
        <f t="shared" si="136"/>
        <v>44986</v>
      </c>
      <c r="AF139" s="40">
        <f t="shared" si="136"/>
        <v>45017</v>
      </c>
      <c r="AG139" s="40">
        <f t="shared" si="136"/>
        <v>45047</v>
      </c>
      <c r="AH139" s="40">
        <f t="shared" si="136"/>
        <v>45078</v>
      </c>
      <c r="AI139" s="41" t="s">
        <v>18</v>
      </c>
      <c r="AK139" s="40">
        <f>W139</f>
        <v>44743</v>
      </c>
      <c r="AL139" s="40">
        <f t="shared" ref="AL139:AV139" si="137">X139</f>
        <v>44774</v>
      </c>
      <c r="AM139" s="40">
        <f t="shared" si="137"/>
        <v>44805</v>
      </c>
      <c r="AN139" s="40">
        <f t="shared" si="137"/>
        <v>44835</v>
      </c>
      <c r="AO139" s="40">
        <f t="shared" si="137"/>
        <v>44866</v>
      </c>
      <c r="AP139" s="40">
        <f t="shared" si="137"/>
        <v>44896</v>
      </c>
      <c r="AQ139" s="40">
        <f t="shared" si="137"/>
        <v>44927</v>
      </c>
      <c r="AR139" s="40">
        <f t="shared" si="137"/>
        <v>44958</v>
      </c>
      <c r="AS139" s="40">
        <f t="shared" si="137"/>
        <v>44986</v>
      </c>
      <c r="AT139" s="40">
        <f t="shared" si="137"/>
        <v>45017</v>
      </c>
      <c r="AU139" s="40">
        <f t="shared" si="137"/>
        <v>45047</v>
      </c>
      <c r="AV139" s="40">
        <f t="shared" si="137"/>
        <v>45078</v>
      </c>
    </row>
    <row r="140" spans="1:48" ht="14.25">
      <c r="A140" s="74"/>
      <c r="B140" s="39">
        <f>IFERROR((INDEX(GrantList[Account],MATCH(A140,GrantList[Fund],0))),0)</f>
        <v>0</v>
      </c>
      <c r="C140" s="39">
        <f>IFERROR((INDEX(GrantList[Fund Desc],MATCH(A140,GrantList[Fund],0))),0)</f>
        <v>0</v>
      </c>
      <c r="D140" s="37">
        <f>+AI140</f>
        <v>0</v>
      </c>
      <c r="E140" s="38">
        <f>IFERROR((INDEX(GrantList[Study Type],MATCH(A140,GrantList[Fund],0))),0)</f>
        <v>0</v>
      </c>
      <c r="F140" s="36" t="s">
        <v>17</v>
      </c>
      <c r="G140" s="35">
        <f>IFERROR((INDEX(GrantList[Budget End Date],MATCH(A140,GrantList[Fund],0))),0)</f>
        <v>0</v>
      </c>
      <c r="H140" s="34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6">
        <f>SUM(I140:T140)/12</f>
        <v>0</v>
      </c>
      <c r="V140" s="33"/>
      <c r="W140" s="78">
        <f>IF(W$4&lt;$G140,I140*$E$137,0)</f>
        <v>0</v>
      </c>
      <c r="X140" s="78">
        <f t="shared" ref="X140:AH147" si="138">IF(X$4&lt;$G140,J140*$E$137,0)</f>
        <v>0</v>
      </c>
      <c r="Y140" s="78">
        <f t="shared" si="138"/>
        <v>0</v>
      </c>
      <c r="Z140" s="78">
        <f t="shared" si="138"/>
        <v>0</v>
      </c>
      <c r="AA140" s="78">
        <f t="shared" si="138"/>
        <v>0</v>
      </c>
      <c r="AB140" s="78">
        <f t="shared" si="138"/>
        <v>0</v>
      </c>
      <c r="AC140" s="78">
        <f t="shared" si="138"/>
        <v>0</v>
      </c>
      <c r="AD140" s="78">
        <f t="shared" si="138"/>
        <v>0</v>
      </c>
      <c r="AE140" s="78">
        <f t="shared" si="138"/>
        <v>0</v>
      </c>
      <c r="AF140" s="78">
        <f t="shared" si="138"/>
        <v>0</v>
      </c>
      <c r="AG140" s="78">
        <f t="shared" si="138"/>
        <v>0</v>
      </c>
      <c r="AH140" s="78">
        <f t="shared" si="138"/>
        <v>0</v>
      </c>
      <c r="AI140" s="79">
        <f>SUM(W140:AH140)</f>
        <v>0</v>
      </c>
      <c r="AK140" s="78">
        <f>IF(AND(AK$4&lt;=$G140,$F140="Full Time",$E140="Non-Federal"),W140*$AO$2,IF(AND(AK$4&lt;=$G140,$F140="Full Time",$E140="Federal"),W140*$AL$2,(IF(AND(AK$4&lt;=$G140,$F140="Part Time"),$W140*$AM$2,0))))</f>
        <v>0</v>
      </c>
      <c r="AL140" s="78">
        <f t="shared" ref="AL140:AV147" si="139">IF(AND(AL$4&lt;=$G140,$F140="Full Time",$E140="Non-Federal"),X140*$AO$2,IF(AND(AL$4&lt;=$G140,$F140="Full Time",$E140="Federal"),X140*$AL$2,(IF(AND(AL$4&lt;=$G140,$F140="Part Time"),$W140*$AM$2,0))))</f>
        <v>0</v>
      </c>
      <c r="AM140" s="78">
        <f t="shared" si="139"/>
        <v>0</v>
      </c>
      <c r="AN140" s="78">
        <f t="shared" si="139"/>
        <v>0</v>
      </c>
      <c r="AO140" s="78">
        <f t="shared" si="139"/>
        <v>0</v>
      </c>
      <c r="AP140" s="78">
        <f t="shared" si="139"/>
        <v>0</v>
      </c>
      <c r="AQ140" s="78">
        <f t="shared" si="139"/>
        <v>0</v>
      </c>
      <c r="AR140" s="78">
        <f t="shared" si="139"/>
        <v>0</v>
      </c>
      <c r="AS140" s="78">
        <f t="shared" si="139"/>
        <v>0</v>
      </c>
      <c r="AT140" s="78">
        <f t="shared" si="139"/>
        <v>0</v>
      </c>
      <c r="AU140" s="78">
        <f t="shared" si="139"/>
        <v>0</v>
      </c>
      <c r="AV140" s="78">
        <f t="shared" si="139"/>
        <v>0</v>
      </c>
    </row>
    <row r="141" spans="1:48" ht="14.25">
      <c r="A141" s="74"/>
      <c r="B141" s="39">
        <f>IFERROR((INDEX(GrantList[Account],MATCH(A141,GrantList[Fund],0))),0)</f>
        <v>0</v>
      </c>
      <c r="C141" s="39">
        <f>IFERROR((INDEX(GrantList[Fund Desc],MATCH(A141,GrantList[Fund],0))),0)</f>
        <v>0</v>
      </c>
      <c r="D141" s="37">
        <f t="shared" ref="D141:D147" si="140">+AI141</f>
        <v>0</v>
      </c>
      <c r="E141" s="38">
        <f>IFERROR((INDEX(GrantList[Study Type],MATCH(A141,GrantList[Fund],0))),0)</f>
        <v>0</v>
      </c>
      <c r="F141" s="36" t="str">
        <f>F140</f>
        <v>Full Time</v>
      </c>
      <c r="G141" s="35">
        <f>IFERROR((INDEX(GrantList[Budget End Date],MATCH(A141,GrantList[Fund],0))),0)</f>
        <v>0</v>
      </c>
      <c r="H141" s="34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6">
        <f t="shared" ref="U141:U148" si="141">SUM(I141:T141)/12</f>
        <v>0</v>
      </c>
      <c r="V141" s="33"/>
      <c r="W141" s="78">
        <f t="shared" ref="W141:W147" si="142">IF(W$4&lt;$G141,I141*$E$137,0)</f>
        <v>0</v>
      </c>
      <c r="X141" s="78">
        <f t="shared" si="138"/>
        <v>0</v>
      </c>
      <c r="Y141" s="78">
        <f t="shared" si="138"/>
        <v>0</v>
      </c>
      <c r="Z141" s="78">
        <f t="shared" si="138"/>
        <v>0</v>
      </c>
      <c r="AA141" s="78">
        <f t="shared" si="138"/>
        <v>0</v>
      </c>
      <c r="AB141" s="78">
        <f t="shared" si="138"/>
        <v>0</v>
      </c>
      <c r="AC141" s="78">
        <f t="shared" si="138"/>
        <v>0</v>
      </c>
      <c r="AD141" s="78">
        <f t="shared" si="138"/>
        <v>0</v>
      </c>
      <c r="AE141" s="78">
        <f t="shared" si="138"/>
        <v>0</v>
      </c>
      <c r="AF141" s="78">
        <f t="shared" si="138"/>
        <v>0</v>
      </c>
      <c r="AG141" s="78">
        <f t="shared" si="138"/>
        <v>0</v>
      </c>
      <c r="AH141" s="78">
        <f t="shared" si="138"/>
        <v>0</v>
      </c>
      <c r="AI141" s="79">
        <f t="shared" ref="AI141:AI147" si="143">SUM(W141:AH141)</f>
        <v>0</v>
      </c>
      <c r="AK141" s="78">
        <f t="shared" ref="AK141:AK147" si="144">IF(AND(AK$4&lt;=$G141,$F141="Full Time",$E141="Non-Federal"),W141*$AO$2,IF(AND(AK$4&lt;=$G141,$F141="Full Time",$E141="Federal"),W141*$AL$2,(IF(AND(AK$4&lt;=$G141,$F141="Part Time"),$W141*$AM$2,0))))</f>
        <v>0</v>
      </c>
      <c r="AL141" s="78">
        <f t="shared" si="139"/>
        <v>0</v>
      </c>
      <c r="AM141" s="78">
        <f t="shared" si="139"/>
        <v>0</v>
      </c>
      <c r="AN141" s="78">
        <f t="shared" si="139"/>
        <v>0</v>
      </c>
      <c r="AO141" s="78">
        <f t="shared" si="139"/>
        <v>0</v>
      </c>
      <c r="AP141" s="78">
        <f t="shared" si="139"/>
        <v>0</v>
      </c>
      <c r="AQ141" s="78">
        <f t="shared" si="139"/>
        <v>0</v>
      </c>
      <c r="AR141" s="78">
        <f t="shared" si="139"/>
        <v>0</v>
      </c>
      <c r="AS141" s="78">
        <f t="shared" si="139"/>
        <v>0</v>
      </c>
      <c r="AT141" s="78">
        <f t="shared" si="139"/>
        <v>0</v>
      </c>
      <c r="AU141" s="78">
        <f t="shared" si="139"/>
        <v>0</v>
      </c>
      <c r="AV141" s="78">
        <f t="shared" si="139"/>
        <v>0</v>
      </c>
    </row>
    <row r="142" spans="1:48" ht="14.25">
      <c r="A142" s="74"/>
      <c r="B142" s="39">
        <f>IFERROR((INDEX(GrantList[Account],MATCH(A142,GrantList[Fund],0))),0)</f>
        <v>0</v>
      </c>
      <c r="C142" s="39">
        <f>IFERROR((INDEX(GrantList[Fund Desc],MATCH(A142,GrantList[Fund],0))),0)</f>
        <v>0</v>
      </c>
      <c r="D142" s="37">
        <f t="shared" si="140"/>
        <v>0</v>
      </c>
      <c r="E142" s="38">
        <f>IFERROR((INDEX(GrantList[Study Type],MATCH(A142,GrantList[Fund],0))),0)</f>
        <v>0</v>
      </c>
      <c r="F142" s="36" t="str">
        <f t="shared" ref="F142:F147" si="145">F141</f>
        <v>Full Time</v>
      </c>
      <c r="G142" s="35">
        <f>IFERROR((INDEX(GrantList[Budget End Date],MATCH(A142,GrantList[Fund],0))),0)</f>
        <v>0</v>
      </c>
      <c r="H142" s="34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6">
        <f t="shared" si="141"/>
        <v>0</v>
      </c>
      <c r="V142" s="33"/>
      <c r="W142" s="78">
        <f t="shared" si="142"/>
        <v>0</v>
      </c>
      <c r="X142" s="78">
        <f t="shared" si="138"/>
        <v>0</v>
      </c>
      <c r="Y142" s="78">
        <f t="shared" si="138"/>
        <v>0</v>
      </c>
      <c r="Z142" s="78">
        <f t="shared" si="138"/>
        <v>0</v>
      </c>
      <c r="AA142" s="78">
        <f t="shared" si="138"/>
        <v>0</v>
      </c>
      <c r="AB142" s="78">
        <f t="shared" si="138"/>
        <v>0</v>
      </c>
      <c r="AC142" s="78">
        <f t="shared" si="138"/>
        <v>0</v>
      </c>
      <c r="AD142" s="78">
        <f t="shared" si="138"/>
        <v>0</v>
      </c>
      <c r="AE142" s="78">
        <f t="shared" si="138"/>
        <v>0</v>
      </c>
      <c r="AF142" s="78">
        <f t="shared" si="138"/>
        <v>0</v>
      </c>
      <c r="AG142" s="78">
        <f t="shared" si="138"/>
        <v>0</v>
      </c>
      <c r="AH142" s="78">
        <f t="shared" si="138"/>
        <v>0</v>
      </c>
      <c r="AI142" s="79">
        <f t="shared" si="143"/>
        <v>0</v>
      </c>
      <c r="AK142" s="78">
        <f t="shared" si="144"/>
        <v>0</v>
      </c>
      <c r="AL142" s="78">
        <f t="shared" si="139"/>
        <v>0</v>
      </c>
      <c r="AM142" s="78">
        <f t="shared" si="139"/>
        <v>0</v>
      </c>
      <c r="AN142" s="78">
        <f t="shared" si="139"/>
        <v>0</v>
      </c>
      <c r="AO142" s="78">
        <f t="shared" si="139"/>
        <v>0</v>
      </c>
      <c r="AP142" s="78">
        <f t="shared" si="139"/>
        <v>0</v>
      </c>
      <c r="AQ142" s="78">
        <f t="shared" si="139"/>
        <v>0</v>
      </c>
      <c r="AR142" s="78">
        <f t="shared" si="139"/>
        <v>0</v>
      </c>
      <c r="AS142" s="78">
        <f t="shared" si="139"/>
        <v>0</v>
      </c>
      <c r="AT142" s="78">
        <f t="shared" si="139"/>
        <v>0</v>
      </c>
      <c r="AU142" s="78">
        <f t="shared" si="139"/>
        <v>0</v>
      </c>
      <c r="AV142" s="78">
        <f t="shared" si="139"/>
        <v>0</v>
      </c>
    </row>
    <row r="143" spans="1:48" ht="14.25">
      <c r="A143" s="74"/>
      <c r="B143" s="39">
        <f>IFERROR((INDEX(GrantList[Account],MATCH(A143,GrantList[Fund],0))),0)</f>
        <v>0</v>
      </c>
      <c r="C143" s="39">
        <f>IFERROR((INDEX(GrantList[Fund Desc],MATCH(A143,GrantList[Fund],0))),0)</f>
        <v>0</v>
      </c>
      <c r="D143" s="37">
        <f t="shared" si="140"/>
        <v>0</v>
      </c>
      <c r="E143" s="38">
        <f>IFERROR((INDEX(GrantList[Study Type],MATCH(A143,GrantList[Fund],0))),0)</f>
        <v>0</v>
      </c>
      <c r="F143" s="36" t="str">
        <f t="shared" si="145"/>
        <v>Full Time</v>
      </c>
      <c r="G143" s="35">
        <f>IFERROR((INDEX(GrantList[Budget End Date],MATCH(A143,GrantList[Fund],0))),0)</f>
        <v>0</v>
      </c>
      <c r="H143" s="34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6">
        <f t="shared" si="141"/>
        <v>0</v>
      </c>
      <c r="V143" s="33"/>
      <c r="W143" s="78">
        <f t="shared" si="142"/>
        <v>0</v>
      </c>
      <c r="X143" s="78">
        <f t="shared" si="138"/>
        <v>0</v>
      </c>
      <c r="Y143" s="78">
        <f t="shared" si="138"/>
        <v>0</v>
      </c>
      <c r="Z143" s="78">
        <f t="shared" si="138"/>
        <v>0</v>
      </c>
      <c r="AA143" s="78">
        <f t="shared" si="138"/>
        <v>0</v>
      </c>
      <c r="AB143" s="78">
        <f t="shared" si="138"/>
        <v>0</v>
      </c>
      <c r="AC143" s="78">
        <f t="shared" si="138"/>
        <v>0</v>
      </c>
      <c r="AD143" s="78">
        <f t="shared" si="138"/>
        <v>0</v>
      </c>
      <c r="AE143" s="78">
        <f t="shared" si="138"/>
        <v>0</v>
      </c>
      <c r="AF143" s="78">
        <f t="shared" si="138"/>
        <v>0</v>
      </c>
      <c r="AG143" s="78">
        <f t="shared" si="138"/>
        <v>0</v>
      </c>
      <c r="AH143" s="78">
        <f t="shared" si="138"/>
        <v>0</v>
      </c>
      <c r="AI143" s="79">
        <f t="shared" si="143"/>
        <v>0</v>
      </c>
      <c r="AK143" s="78">
        <f t="shared" si="144"/>
        <v>0</v>
      </c>
      <c r="AL143" s="78">
        <f t="shared" si="139"/>
        <v>0</v>
      </c>
      <c r="AM143" s="78">
        <f t="shared" si="139"/>
        <v>0</v>
      </c>
      <c r="AN143" s="78">
        <f t="shared" si="139"/>
        <v>0</v>
      </c>
      <c r="AO143" s="78">
        <f t="shared" si="139"/>
        <v>0</v>
      </c>
      <c r="AP143" s="78">
        <f t="shared" si="139"/>
        <v>0</v>
      </c>
      <c r="AQ143" s="78">
        <f t="shared" si="139"/>
        <v>0</v>
      </c>
      <c r="AR143" s="78">
        <f t="shared" si="139"/>
        <v>0</v>
      </c>
      <c r="AS143" s="78">
        <f t="shared" si="139"/>
        <v>0</v>
      </c>
      <c r="AT143" s="78">
        <f t="shared" si="139"/>
        <v>0</v>
      </c>
      <c r="AU143" s="78">
        <f t="shared" si="139"/>
        <v>0</v>
      </c>
      <c r="AV143" s="78">
        <f t="shared" si="139"/>
        <v>0</v>
      </c>
    </row>
    <row r="144" spans="1:48" ht="14.25">
      <c r="A144" s="74"/>
      <c r="B144" s="39">
        <f>IFERROR((INDEX(GrantList[Account],MATCH(A144,GrantList[Fund],0))),0)</f>
        <v>0</v>
      </c>
      <c r="C144" s="39">
        <f>IFERROR((INDEX(GrantList[Fund Desc],MATCH(A144,GrantList[Fund],0))),0)</f>
        <v>0</v>
      </c>
      <c r="D144" s="37">
        <f t="shared" si="140"/>
        <v>0</v>
      </c>
      <c r="E144" s="38">
        <f>IFERROR((INDEX(GrantList[Study Type],MATCH(A144,GrantList[Fund],0))),0)</f>
        <v>0</v>
      </c>
      <c r="F144" s="36" t="str">
        <f t="shared" si="145"/>
        <v>Full Time</v>
      </c>
      <c r="G144" s="35">
        <f>IFERROR((INDEX(GrantList[Budget End Date],MATCH(A144,GrantList[Fund],0))),0)</f>
        <v>0</v>
      </c>
      <c r="H144" s="34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6">
        <f t="shared" si="141"/>
        <v>0</v>
      </c>
      <c r="V144" s="33"/>
      <c r="W144" s="78">
        <f t="shared" si="142"/>
        <v>0</v>
      </c>
      <c r="X144" s="78">
        <f t="shared" si="138"/>
        <v>0</v>
      </c>
      <c r="Y144" s="78">
        <f t="shared" si="138"/>
        <v>0</v>
      </c>
      <c r="Z144" s="78">
        <f t="shared" si="138"/>
        <v>0</v>
      </c>
      <c r="AA144" s="78">
        <f t="shared" si="138"/>
        <v>0</v>
      </c>
      <c r="AB144" s="78">
        <f t="shared" si="138"/>
        <v>0</v>
      </c>
      <c r="AC144" s="78">
        <f t="shared" si="138"/>
        <v>0</v>
      </c>
      <c r="AD144" s="78">
        <f t="shared" si="138"/>
        <v>0</v>
      </c>
      <c r="AE144" s="78">
        <f t="shared" si="138"/>
        <v>0</v>
      </c>
      <c r="AF144" s="78">
        <f t="shared" si="138"/>
        <v>0</v>
      </c>
      <c r="AG144" s="78">
        <f t="shared" si="138"/>
        <v>0</v>
      </c>
      <c r="AH144" s="78">
        <f t="shared" si="138"/>
        <v>0</v>
      </c>
      <c r="AI144" s="79">
        <f t="shared" si="143"/>
        <v>0</v>
      </c>
      <c r="AK144" s="78">
        <f t="shared" si="144"/>
        <v>0</v>
      </c>
      <c r="AL144" s="78">
        <f t="shared" si="139"/>
        <v>0</v>
      </c>
      <c r="AM144" s="78">
        <f t="shared" si="139"/>
        <v>0</v>
      </c>
      <c r="AN144" s="78">
        <f t="shared" si="139"/>
        <v>0</v>
      </c>
      <c r="AO144" s="78">
        <f t="shared" si="139"/>
        <v>0</v>
      </c>
      <c r="AP144" s="78">
        <f t="shared" si="139"/>
        <v>0</v>
      </c>
      <c r="AQ144" s="78">
        <f t="shared" si="139"/>
        <v>0</v>
      </c>
      <c r="AR144" s="78">
        <f t="shared" si="139"/>
        <v>0</v>
      </c>
      <c r="AS144" s="78">
        <f t="shared" si="139"/>
        <v>0</v>
      </c>
      <c r="AT144" s="78">
        <f t="shared" si="139"/>
        <v>0</v>
      </c>
      <c r="AU144" s="78">
        <f t="shared" si="139"/>
        <v>0</v>
      </c>
      <c r="AV144" s="78">
        <f t="shared" si="139"/>
        <v>0</v>
      </c>
    </row>
    <row r="145" spans="1:48" ht="14.25">
      <c r="A145" s="74"/>
      <c r="B145" s="39">
        <f>IFERROR((INDEX(GrantList[Account],MATCH(A145,GrantList[Fund],0))),0)</f>
        <v>0</v>
      </c>
      <c r="C145" s="39">
        <f>IFERROR((INDEX(GrantList[Fund Desc],MATCH(A145,GrantList[Fund],0))),0)</f>
        <v>0</v>
      </c>
      <c r="D145" s="37">
        <f t="shared" si="140"/>
        <v>0</v>
      </c>
      <c r="E145" s="38">
        <f>IFERROR((INDEX(GrantList[Study Type],MATCH(A145,GrantList[Fund],0))),0)</f>
        <v>0</v>
      </c>
      <c r="F145" s="36" t="str">
        <f t="shared" si="145"/>
        <v>Full Time</v>
      </c>
      <c r="G145" s="35">
        <f>IFERROR((INDEX(GrantList[Budget End Date],MATCH(A145,GrantList[Fund],0))),0)</f>
        <v>0</v>
      </c>
      <c r="H145" s="34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6">
        <f t="shared" si="141"/>
        <v>0</v>
      </c>
      <c r="V145" s="33"/>
      <c r="W145" s="78">
        <f t="shared" si="142"/>
        <v>0</v>
      </c>
      <c r="X145" s="78">
        <f t="shared" si="138"/>
        <v>0</v>
      </c>
      <c r="Y145" s="78">
        <f t="shared" si="138"/>
        <v>0</v>
      </c>
      <c r="Z145" s="78">
        <f t="shared" si="138"/>
        <v>0</v>
      </c>
      <c r="AA145" s="78">
        <f t="shared" si="138"/>
        <v>0</v>
      </c>
      <c r="AB145" s="78">
        <f t="shared" si="138"/>
        <v>0</v>
      </c>
      <c r="AC145" s="78">
        <f t="shared" si="138"/>
        <v>0</v>
      </c>
      <c r="AD145" s="78">
        <f t="shared" si="138"/>
        <v>0</v>
      </c>
      <c r="AE145" s="78">
        <f t="shared" si="138"/>
        <v>0</v>
      </c>
      <c r="AF145" s="78">
        <f t="shared" si="138"/>
        <v>0</v>
      </c>
      <c r="AG145" s="78">
        <f t="shared" si="138"/>
        <v>0</v>
      </c>
      <c r="AH145" s="78">
        <f t="shared" si="138"/>
        <v>0</v>
      </c>
      <c r="AI145" s="79">
        <f t="shared" si="143"/>
        <v>0</v>
      </c>
      <c r="AK145" s="78">
        <f t="shared" si="144"/>
        <v>0</v>
      </c>
      <c r="AL145" s="78">
        <f t="shared" si="139"/>
        <v>0</v>
      </c>
      <c r="AM145" s="78">
        <f t="shared" si="139"/>
        <v>0</v>
      </c>
      <c r="AN145" s="78">
        <f t="shared" si="139"/>
        <v>0</v>
      </c>
      <c r="AO145" s="78">
        <f t="shared" si="139"/>
        <v>0</v>
      </c>
      <c r="AP145" s="78">
        <f t="shared" si="139"/>
        <v>0</v>
      </c>
      <c r="AQ145" s="78">
        <f t="shared" si="139"/>
        <v>0</v>
      </c>
      <c r="AR145" s="78">
        <f t="shared" si="139"/>
        <v>0</v>
      </c>
      <c r="AS145" s="78">
        <f t="shared" si="139"/>
        <v>0</v>
      </c>
      <c r="AT145" s="78">
        <f t="shared" si="139"/>
        <v>0</v>
      </c>
      <c r="AU145" s="78">
        <f t="shared" si="139"/>
        <v>0</v>
      </c>
      <c r="AV145" s="78">
        <f t="shared" si="139"/>
        <v>0</v>
      </c>
    </row>
    <row r="146" spans="1:48" ht="14.25">
      <c r="A146" s="74"/>
      <c r="B146" s="39">
        <f>IFERROR((INDEX(GrantList[Account],MATCH(A146,GrantList[Fund],0))),0)</f>
        <v>0</v>
      </c>
      <c r="C146" s="39">
        <f>IFERROR((INDEX(GrantList[Fund Desc],MATCH(A146,GrantList[Fund],0))),0)</f>
        <v>0</v>
      </c>
      <c r="D146" s="37">
        <f t="shared" si="140"/>
        <v>0</v>
      </c>
      <c r="E146" s="38">
        <f>IFERROR((INDEX(GrantList[Study Type],MATCH(A146,GrantList[Fund],0))),0)</f>
        <v>0</v>
      </c>
      <c r="F146" s="36" t="str">
        <f t="shared" si="145"/>
        <v>Full Time</v>
      </c>
      <c r="G146" s="35">
        <f>IFERROR((INDEX(GrantList[Budget End Date],MATCH(A146,GrantList[Fund],0))),0)</f>
        <v>0</v>
      </c>
      <c r="H146" s="34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6">
        <f t="shared" si="141"/>
        <v>0</v>
      </c>
      <c r="V146" s="33"/>
      <c r="W146" s="78">
        <f t="shared" si="142"/>
        <v>0</v>
      </c>
      <c r="X146" s="78">
        <f t="shared" si="138"/>
        <v>0</v>
      </c>
      <c r="Y146" s="78">
        <f t="shared" si="138"/>
        <v>0</v>
      </c>
      <c r="Z146" s="78">
        <f t="shared" si="138"/>
        <v>0</v>
      </c>
      <c r="AA146" s="78">
        <f t="shared" si="138"/>
        <v>0</v>
      </c>
      <c r="AB146" s="78">
        <f t="shared" si="138"/>
        <v>0</v>
      </c>
      <c r="AC146" s="78">
        <f t="shared" si="138"/>
        <v>0</v>
      </c>
      <c r="AD146" s="78">
        <f t="shared" si="138"/>
        <v>0</v>
      </c>
      <c r="AE146" s="78">
        <f t="shared" si="138"/>
        <v>0</v>
      </c>
      <c r="AF146" s="78">
        <f t="shared" si="138"/>
        <v>0</v>
      </c>
      <c r="AG146" s="78">
        <f t="shared" si="138"/>
        <v>0</v>
      </c>
      <c r="AH146" s="78">
        <f t="shared" si="138"/>
        <v>0</v>
      </c>
      <c r="AI146" s="79">
        <f t="shared" si="143"/>
        <v>0</v>
      </c>
      <c r="AK146" s="78">
        <f t="shared" si="144"/>
        <v>0</v>
      </c>
      <c r="AL146" s="78">
        <f t="shared" si="139"/>
        <v>0</v>
      </c>
      <c r="AM146" s="78">
        <f t="shared" si="139"/>
        <v>0</v>
      </c>
      <c r="AN146" s="78">
        <f t="shared" si="139"/>
        <v>0</v>
      </c>
      <c r="AO146" s="78">
        <f t="shared" si="139"/>
        <v>0</v>
      </c>
      <c r="AP146" s="78">
        <f t="shared" si="139"/>
        <v>0</v>
      </c>
      <c r="AQ146" s="78">
        <f t="shared" si="139"/>
        <v>0</v>
      </c>
      <c r="AR146" s="78">
        <f t="shared" si="139"/>
        <v>0</v>
      </c>
      <c r="AS146" s="78">
        <f t="shared" si="139"/>
        <v>0</v>
      </c>
      <c r="AT146" s="78">
        <f t="shared" si="139"/>
        <v>0</v>
      </c>
      <c r="AU146" s="78">
        <f t="shared" si="139"/>
        <v>0</v>
      </c>
      <c r="AV146" s="78">
        <f t="shared" si="139"/>
        <v>0</v>
      </c>
    </row>
    <row r="147" spans="1:48" ht="14.25">
      <c r="A147" s="74"/>
      <c r="B147" s="39">
        <f>IFERROR((INDEX(GrantList[Account],MATCH(A147,GrantList[Fund],0))),0)</f>
        <v>0</v>
      </c>
      <c r="C147" s="39">
        <f>IFERROR((INDEX(GrantList[Fund Desc],MATCH(A147,GrantList[Fund],0))),0)</f>
        <v>0</v>
      </c>
      <c r="D147" s="37">
        <f t="shared" si="140"/>
        <v>0</v>
      </c>
      <c r="E147" s="38">
        <f>IFERROR((INDEX(GrantList[Study Type],MATCH(A147,GrantList[Fund],0))),0)</f>
        <v>0</v>
      </c>
      <c r="F147" s="36" t="str">
        <f t="shared" si="145"/>
        <v>Full Time</v>
      </c>
      <c r="G147" s="35">
        <f>IFERROR((INDEX(GrantList[Budget End Date],MATCH(A147,GrantList[Fund],0))),0)</f>
        <v>0</v>
      </c>
      <c r="H147" s="34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6">
        <f t="shared" si="141"/>
        <v>0</v>
      </c>
      <c r="V147" s="33"/>
      <c r="W147" s="78">
        <f t="shared" si="142"/>
        <v>0</v>
      </c>
      <c r="X147" s="78">
        <f t="shared" si="138"/>
        <v>0</v>
      </c>
      <c r="Y147" s="78">
        <f t="shared" si="138"/>
        <v>0</v>
      </c>
      <c r="Z147" s="78">
        <f t="shared" si="138"/>
        <v>0</v>
      </c>
      <c r="AA147" s="78">
        <f t="shared" si="138"/>
        <v>0</v>
      </c>
      <c r="AB147" s="78">
        <f t="shared" si="138"/>
        <v>0</v>
      </c>
      <c r="AC147" s="78">
        <f t="shared" si="138"/>
        <v>0</v>
      </c>
      <c r="AD147" s="78">
        <f t="shared" si="138"/>
        <v>0</v>
      </c>
      <c r="AE147" s="78">
        <f t="shared" si="138"/>
        <v>0</v>
      </c>
      <c r="AF147" s="78">
        <f t="shared" si="138"/>
        <v>0</v>
      </c>
      <c r="AG147" s="78">
        <f t="shared" si="138"/>
        <v>0</v>
      </c>
      <c r="AH147" s="78">
        <f t="shared" si="138"/>
        <v>0</v>
      </c>
      <c r="AI147" s="79">
        <f t="shared" si="143"/>
        <v>0</v>
      </c>
      <c r="AK147" s="78">
        <f t="shared" si="144"/>
        <v>0</v>
      </c>
      <c r="AL147" s="78">
        <f t="shared" si="139"/>
        <v>0</v>
      </c>
      <c r="AM147" s="78">
        <f t="shared" si="139"/>
        <v>0</v>
      </c>
      <c r="AN147" s="78">
        <f t="shared" si="139"/>
        <v>0</v>
      </c>
      <c r="AO147" s="78">
        <f t="shared" si="139"/>
        <v>0</v>
      </c>
      <c r="AP147" s="78">
        <f t="shared" si="139"/>
        <v>0</v>
      </c>
      <c r="AQ147" s="78">
        <f t="shared" si="139"/>
        <v>0</v>
      </c>
      <c r="AR147" s="78">
        <f t="shared" si="139"/>
        <v>0</v>
      </c>
      <c r="AS147" s="78">
        <f t="shared" si="139"/>
        <v>0</v>
      </c>
      <c r="AT147" s="78">
        <f t="shared" si="139"/>
        <v>0</v>
      </c>
      <c r="AU147" s="78">
        <f t="shared" si="139"/>
        <v>0</v>
      </c>
      <c r="AV147" s="78">
        <f t="shared" si="139"/>
        <v>0</v>
      </c>
    </row>
    <row r="148" spans="1:48" ht="13.5" customHeight="1">
      <c r="C148" s="32" t="s">
        <v>16</v>
      </c>
      <c r="D148" s="31">
        <f>SUM(D140:D147)</f>
        <v>0</v>
      </c>
      <c r="E148" s="30"/>
      <c r="F148" s="29"/>
      <c r="I148" s="76">
        <f t="shared" ref="I148:T148" si="146">SUM(I140:I147)</f>
        <v>0</v>
      </c>
      <c r="J148" s="76">
        <f t="shared" si="146"/>
        <v>0</v>
      </c>
      <c r="K148" s="76">
        <f t="shared" si="146"/>
        <v>0</v>
      </c>
      <c r="L148" s="76">
        <f t="shared" si="146"/>
        <v>0</v>
      </c>
      <c r="M148" s="76">
        <f t="shared" si="146"/>
        <v>0</v>
      </c>
      <c r="N148" s="76">
        <f t="shared" si="146"/>
        <v>0</v>
      </c>
      <c r="O148" s="76">
        <f t="shared" si="146"/>
        <v>0</v>
      </c>
      <c r="P148" s="76">
        <f t="shared" si="146"/>
        <v>0</v>
      </c>
      <c r="Q148" s="76">
        <f t="shared" si="146"/>
        <v>0</v>
      </c>
      <c r="R148" s="76">
        <f t="shared" si="146"/>
        <v>0</v>
      </c>
      <c r="S148" s="76">
        <f t="shared" si="146"/>
        <v>0</v>
      </c>
      <c r="T148" s="76">
        <f t="shared" si="146"/>
        <v>0</v>
      </c>
      <c r="U148" s="76">
        <f t="shared" si="141"/>
        <v>0</v>
      </c>
      <c r="V148" s="26"/>
      <c r="W148" s="78">
        <f>SUM(W140:W147)</f>
        <v>0</v>
      </c>
      <c r="X148" s="78">
        <f t="shared" ref="X148:AH148" si="147">SUM(X140:X147)</f>
        <v>0</v>
      </c>
      <c r="Y148" s="78">
        <f t="shared" si="147"/>
        <v>0</v>
      </c>
      <c r="Z148" s="78">
        <f t="shared" si="147"/>
        <v>0</v>
      </c>
      <c r="AA148" s="78">
        <f t="shared" si="147"/>
        <v>0</v>
      </c>
      <c r="AB148" s="78">
        <f t="shared" si="147"/>
        <v>0</v>
      </c>
      <c r="AC148" s="78">
        <f t="shared" si="147"/>
        <v>0</v>
      </c>
      <c r="AD148" s="78">
        <f t="shared" si="147"/>
        <v>0</v>
      </c>
      <c r="AE148" s="78">
        <f t="shared" si="147"/>
        <v>0</v>
      </c>
      <c r="AF148" s="78">
        <f t="shared" si="147"/>
        <v>0</v>
      </c>
      <c r="AG148" s="78">
        <f t="shared" si="147"/>
        <v>0</v>
      </c>
      <c r="AH148" s="78">
        <f t="shared" si="147"/>
        <v>0</v>
      </c>
      <c r="AI148" s="78">
        <f t="shared" ref="AI148" si="148">SUM(AI140:AI147)</f>
        <v>0</v>
      </c>
      <c r="AK148" s="78">
        <f>SUM(AK140:AK147)</f>
        <v>0</v>
      </c>
      <c r="AL148" s="78">
        <f t="shared" ref="AL148:AV148" si="149">SUM(AL140:AL147)</f>
        <v>0</v>
      </c>
      <c r="AM148" s="78">
        <f t="shared" si="149"/>
        <v>0</v>
      </c>
      <c r="AN148" s="78">
        <f t="shared" si="149"/>
        <v>0</v>
      </c>
      <c r="AO148" s="78">
        <f t="shared" si="149"/>
        <v>0</v>
      </c>
      <c r="AP148" s="78">
        <f t="shared" si="149"/>
        <v>0</v>
      </c>
      <c r="AQ148" s="78">
        <f t="shared" si="149"/>
        <v>0</v>
      </c>
      <c r="AR148" s="78">
        <f t="shared" si="149"/>
        <v>0</v>
      </c>
      <c r="AS148" s="78">
        <f t="shared" si="149"/>
        <v>0</v>
      </c>
      <c r="AT148" s="78">
        <f t="shared" si="149"/>
        <v>0</v>
      </c>
      <c r="AU148" s="78">
        <f t="shared" si="149"/>
        <v>0</v>
      </c>
      <c r="AV148" s="78">
        <f t="shared" si="149"/>
        <v>0</v>
      </c>
    </row>
    <row r="149" spans="1:48">
      <c r="D149" s="25">
        <f>+D148-D137</f>
        <v>0</v>
      </c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7"/>
      <c r="V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</row>
    <row r="152" spans="1:48" ht="12.75">
      <c r="A152" s="47" t="s">
        <v>90</v>
      </c>
      <c r="B152" s="113"/>
      <c r="D152" s="46"/>
      <c r="E152" s="45">
        <f>D152/12</f>
        <v>0</v>
      </c>
      <c r="F152" s="24" t="s">
        <v>24</v>
      </c>
      <c r="AL152" s="73">
        <v>0.30499999999999999</v>
      </c>
      <c r="AM152" s="73">
        <v>0.09</v>
      </c>
      <c r="AO152" s="73">
        <v>0.32600000000000001</v>
      </c>
    </row>
    <row r="153" spans="1:48" ht="12.75">
      <c r="A153" s="47" t="s">
        <v>91</v>
      </c>
      <c r="B153" s="44"/>
      <c r="J153" s="43"/>
      <c r="K153" s="43"/>
      <c r="L153" s="43"/>
      <c r="M153" s="43"/>
      <c r="N153" s="43"/>
      <c r="AK153" s="24" t="s">
        <v>23</v>
      </c>
    </row>
    <row r="154" spans="1:48">
      <c r="A154" s="42" t="s">
        <v>15</v>
      </c>
      <c r="B154" s="42" t="s">
        <v>14</v>
      </c>
      <c r="C154" s="42" t="s">
        <v>13</v>
      </c>
      <c r="D154" s="42" t="s">
        <v>21</v>
      </c>
      <c r="E154" s="42" t="s">
        <v>22</v>
      </c>
      <c r="F154" s="42" t="s">
        <v>20</v>
      </c>
      <c r="G154" s="42" t="s">
        <v>19</v>
      </c>
      <c r="I154" s="40">
        <f>I139</f>
        <v>44743</v>
      </c>
      <c r="J154" s="40">
        <f t="shared" ref="J154:T154" si="150">J139</f>
        <v>44774</v>
      </c>
      <c r="K154" s="40">
        <f t="shared" si="150"/>
        <v>44805</v>
      </c>
      <c r="L154" s="40">
        <f t="shared" si="150"/>
        <v>44835</v>
      </c>
      <c r="M154" s="40">
        <f t="shared" si="150"/>
        <v>44866</v>
      </c>
      <c r="N154" s="40">
        <f t="shared" si="150"/>
        <v>44896</v>
      </c>
      <c r="O154" s="40">
        <f t="shared" si="150"/>
        <v>44927</v>
      </c>
      <c r="P154" s="40">
        <f t="shared" si="150"/>
        <v>44958</v>
      </c>
      <c r="Q154" s="40">
        <f t="shared" si="150"/>
        <v>44986</v>
      </c>
      <c r="R154" s="40">
        <f t="shared" si="150"/>
        <v>45017</v>
      </c>
      <c r="S154" s="40">
        <f t="shared" si="150"/>
        <v>45047</v>
      </c>
      <c r="T154" s="40">
        <f t="shared" si="150"/>
        <v>45078</v>
      </c>
      <c r="U154" s="41" t="s">
        <v>57</v>
      </c>
      <c r="W154" s="40">
        <f>I154</f>
        <v>44743</v>
      </c>
      <c r="X154" s="40">
        <f t="shared" ref="X154:AH154" si="151">J154</f>
        <v>44774</v>
      </c>
      <c r="Y154" s="40">
        <f t="shared" si="151"/>
        <v>44805</v>
      </c>
      <c r="Z154" s="40">
        <f t="shared" si="151"/>
        <v>44835</v>
      </c>
      <c r="AA154" s="40">
        <f t="shared" si="151"/>
        <v>44866</v>
      </c>
      <c r="AB154" s="40">
        <f t="shared" si="151"/>
        <v>44896</v>
      </c>
      <c r="AC154" s="40">
        <f t="shared" si="151"/>
        <v>44927</v>
      </c>
      <c r="AD154" s="40">
        <f t="shared" si="151"/>
        <v>44958</v>
      </c>
      <c r="AE154" s="40">
        <f t="shared" si="151"/>
        <v>44986</v>
      </c>
      <c r="AF154" s="40">
        <f t="shared" si="151"/>
        <v>45017</v>
      </c>
      <c r="AG154" s="40">
        <f t="shared" si="151"/>
        <v>45047</v>
      </c>
      <c r="AH154" s="40">
        <f t="shared" si="151"/>
        <v>45078</v>
      </c>
      <c r="AI154" s="41" t="s">
        <v>18</v>
      </c>
      <c r="AK154" s="40">
        <f>W154</f>
        <v>44743</v>
      </c>
      <c r="AL154" s="40">
        <f t="shared" ref="AL154:AV154" si="152">X154</f>
        <v>44774</v>
      </c>
      <c r="AM154" s="40">
        <f t="shared" si="152"/>
        <v>44805</v>
      </c>
      <c r="AN154" s="40">
        <f t="shared" si="152"/>
        <v>44835</v>
      </c>
      <c r="AO154" s="40">
        <f t="shared" si="152"/>
        <v>44866</v>
      </c>
      <c r="AP154" s="40">
        <f t="shared" si="152"/>
        <v>44896</v>
      </c>
      <c r="AQ154" s="40">
        <f t="shared" si="152"/>
        <v>44927</v>
      </c>
      <c r="AR154" s="40">
        <f t="shared" si="152"/>
        <v>44958</v>
      </c>
      <c r="AS154" s="40">
        <f t="shared" si="152"/>
        <v>44986</v>
      </c>
      <c r="AT154" s="40">
        <f t="shared" si="152"/>
        <v>45017</v>
      </c>
      <c r="AU154" s="40">
        <f t="shared" si="152"/>
        <v>45047</v>
      </c>
      <c r="AV154" s="40">
        <f t="shared" si="152"/>
        <v>45078</v>
      </c>
    </row>
    <row r="155" spans="1:48" ht="14.25">
      <c r="A155" s="74"/>
      <c r="B155" s="39">
        <f>IFERROR((INDEX(GrantList[Account],MATCH(A155,GrantList[Fund],0))),0)</f>
        <v>0</v>
      </c>
      <c r="C155" s="39">
        <f>IFERROR((INDEX(GrantList[Fund Desc],MATCH(A155,GrantList[Fund],0))),0)</f>
        <v>0</v>
      </c>
      <c r="D155" s="37">
        <f>+AI155</f>
        <v>0</v>
      </c>
      <c r="E155" s="38">
        <f>IFERROR((INDEX(GrantList[Study Type],MATCH(A155,GrantList[Fund],0))),0)</f>
        <v>0</v>
      </c>
      <c r="F155" s="36" t="s">
        <v>17</v>
      </c>
      <c r="G155" s="35">
        <f>IFERROR((INDEX(GrantList[Budget End Date],MATCH(A155,GrantList[Fund],0))),0)</f>
        <v>0</v>
      </c>
      <c r="H155" s="34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6">
        <f>SUM(I155:T155)/12</f>
        <v>0</v>
      </c>
      <c r="V155" s="33"/>
      <c r="W155" s="78">
        <f>IF(W$4&lt;$G155,I155*$E$152,0)</f>
        <v>0</v>
      </c>
      <c r="X155" s="78">
        <f t="shared" ref="X155:AH162" si="153">IF(X$4&lt;$G155,J155*$E$152,0)</f>
        <v>0</v>
      </c>
      <c r="Y155" s="78">
        <f t="shared" si="153"/>
        <v>0</v>
      </c>
      <c r="Z155" s="78">
        <f t="shared" si="153"/>
        <v>0</v>
      </c>
      <c r="AA155" s="78">
        <f t="shared" si="153"/>
        <v>0</v>
      </c>
      <c r="AB155" s="78">
        <f t="shared" si="153"/>
        <v>0</v>
      </c>
      <c r="AC155" s="78">
        <f t="shared" si="153"/>
        <v>0</v>
      </c>
      <c r="AD155" s="78">
        <f t="shared" si="153"/>
        <v>0</v>
      </c>
      <c r="AE155" s="78">
        <f t="shared" si="153"/>
        <v>0</v>
      </c>
      <c r="AF155" s="78">
        <f t="shared" si="153"/>
        <v>0</v>
      </c>
      <c r="AG155" s="78">
        <f t="shared" si="153"/>
        <v>0</v>
      </c>
      <c r="AH155" s="78">
        <f t="shared" si="153"/>
        <v>0</v>
      </c>
      <c r="AI155" s="79">
        <f>SUM(W155:AH155)</f>
        <v>0</v>
      </c>
      <c r="AK155" s="78">
        <f>IF(AND(AK$4&lt;=$G155,$F155="Full Time",$E155="Non-Federal"),W155*$AO$2,IF(AND(AK$4&lt;=$G155,$F155="Full Time",$E155="Federal"),W155*$AL$2,(IF(AND(AK$4&lt;=$G155,$F155="Part Time"),$W155*$AM$2,0))))</f>
        <v>0</v>
      </c>
      <c r="AL155" s="78">
        <f t="shared" ref="AL155:AV162" si="154">IF(AND(AL$4&lt;=$G155,$F155="Full Time",$E155="Non-Federal"),X155*$AO$2,IF(AND(AL$4&lt;=$G155,$F155="Full Time",$E155="Federal"),X155*$AL$2,(IF(AND(AL$4&lt;=$G155,$F155="Part Time"),$W155*$AM$2,0))))</f>
        <v>0</v>
      </c>
      <c r="AM155" s="78">
        <f t="shared" si="154"/>
        <v>0</v>
      </c>
      <c r="AN155" s="78">
        <f t="shared" si="154"/>
        <v>0</v>
      </c>
      <c r="AO155" s="78">
        <f t="shared" si="154"/>
        <v>0</v>
      </c>
      <c r="AP155" s="78">
        <f t="shared" si="154"/>
        <v>0</v>
      </c>
      <c r="AQ155" s="78">
        <f t="shared" si="154"/>
        <v>0</v>
      </c>
      <c r="AR155" s="78">
        <f t="shared" si="154"/>
        <v>0</v>
      </c>
      <c r="AS155" s="78">
        <f t="shared" si="154"/>
        <v>0</v>
      </c>
      <c r="AT155" s="78">
        <f t="shared" si="154"/>
        <v>0</v>
      </c>
      <c r="AU155" s="78">
        <f t="shared" si="154"/>
        <v>0</v>
      </c>
      <c r="AV155" s="78">
        <f t="shared" si="154"/>
        <v>0</v>
      </c>
    </row>
    <row r="156" spans="1:48" ht="14.25">
      <c r="A156" s="74"/>
      <c r="B156" s="39">
        <f>IFERROR((INDEX(GrantList[Account],MATCH(A156,GrantList[Fund],0))),0)</f>
        <v>0</v>
      </c>
      <c r="C156" s="39">
        <f>IFERROR((INDEX(GrantList[Fund Desc],MATCH(A156,GrantList[Fund],0))),0)</f>
        <v>0</v>
      </c>
      <c r="D156" s="37">
        <f t="shared" ref="D156:D162" si="155">+AI156</f>
        <v>0</v>
      </c>
      <c r="E156" s="38">
        <f>IFERROR((INDEX(GrantList[Study Type],MATCH(A156,GrantList[Fund],0))),0)</f>
        <v>0</v>
      </c>
      <c r="F156" s="36" t="str">
        <f>F155</f>
        <v>Full Time</v>
      </c>
      <c r="G156" s="35">
        <f>IFERROR((INDEX(GrantList[Budget End Date],MATCH(A156,GrantList[Fund],0))),0)</f>
        <v>0</v>
      </c>
      <c r="H156" s="34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6">
        <f t="shared" ref="U156:U163" si="156">SUM(I156:T156)/12</f>
        <v>0</v>
      </c>
      <c r="V156" s="33"/>
      <c r="W156" s="78">
        <f t="shared" ref="W156:W162" si="157">IF(W$4&lt;$G156,I156*$E$152,0)</f>
        <v>0</v>
      </c>
      <c r="X156" s="78">
        <f t="shared" si="153"/>
        <v>0</v>
      </c>
      <c r="Y156" s="78">
        <f t="shared" si="153"/>
        <v>0</v>
      </c>
      <c r="Z156" s="78">
        <f t="shared" si="153"/>
        <v>0</v>
      </c>
      <c r="AA156" s="78">
        <f t="shared" si="153"/>
        <v>0</v>
      </c>
      <c r="AB156" s="78">
        <f t="shared" si="153"/>
        <v>0</v>
      </c>
      <c r="AC156" s="78">
        <f t="shared" si="153"/>
        <v>0</v>
      </c>
      <c r="AD156" s="78">
        <f t="shared" si="153"/>
        <v>0</v>
      </c>
      <c r="AE156" s="78">
        <f t="shared" si="153"/>
        <v>0</v>
      </c>
      <c r="AF156" s="78">
        <f t="shared" si="153"/>
        <v>0</v>
      </c>
      <c r="AG156" s="78">
        <f t="shared" si="153"/>
        <v>0</v>
      </c>
      <c r="AH156" s="78">
        <f t="shared" si="153"/>
        <v>0</v>
      </c>
      <c r="AI156" s="79">
        <f t="shared" ref="AI156:AI162" si="158">SUM(W156:AH156)</f>
        <v>0</v>
      </c>
      <c r="AK156" s="78">
        <f t="shared" ref="AK156:AK162" si="159">IF(AND(AK$4&lt;=$G156,$F156="Full Time",$E156="Non-Federal"),W156*$AO$2,IF(AND(AK$4&lt;=$G156,$F156="Full Time",$E156="Federal"),W156*$AL$2,(IF(AND(AK$4&lt;=$G156,$F156="Part Time"),$W156*$AM$2,0))))</f>
        <v>0</v>
      </c>
      <c r="AL156" s="78">
        <f t="shared" si="154"/>
        <v>0</v>
      </c>
      <c r="AM156" s="78">
        <f t="shared" si="154"/>
        <v>0</v>
      </c>
      <c r="AN156" s="78">
        <f t="shared" si="154"/>
        <v>0</v>
      </c>
      <c r="AO156" s="78">
        <f t="shared" si="154"/>
        <v>0</v>
      </c>
      <c r="AP156" s="78">
        <f t="shared" si="154"/>
        <v>0</v>
      </c>
      <c r="AQ156" s="78">
        <f t="shared" si="154"/>
        <v>0</v>
      </c>
      <c r="AR156" s="78">
        <f t="shared" si="154"/>
        <v>0</v>
      </c>
      <c r="AS156" s="78">
        <f t="shared" si="154"/>
        <v>0</v>
      </c>
      <c r="AT156" s="78">
        <f t="shared" si="154"/>
        <v>0</v>
      </c>
      <c r="AU156" s="78">
        <f t="shared" si="154"/>
        <v>0</v>
      </c>
      <c r="AV156" s="78">
        <f t="shared" si="154"/>
        <v>0</v>
      </c>
    </row>
    <row r="157" spans="1:48" ht="14.25">
      <c r="A157" s="74"/>
      <c r="B157" s="39">
        <f>IFERROR((INDEX(GrantList[Account],MATCH(A157,GrantList[Fund],0))),0)</f>
        <v>0</v>
      </c>
      <c r="C157" s="39">
        <f>IFERROR((INDEX(GrantList[Fund Desc],MATCH(A157,GrantList[Fund],0))),0)</f>
        <v>0</v>
      </c>
      <c r="D157" s="37">
        <f t="shared" si="155"/>
        <v>0</v>
      </c>
      <c r="E157" s="38">
        <f>IFERROR((INDEX(GrantList[Study Type],MATCH(A157,GrantList[Fund],0))),0)</f>
        <v>0</v>
      </c>
      <c r="F157" s="36" t="str">
        <f t="shared" ref="F157:F162" si="160">F156</f>
        <v>Full Time</v>
      </c>
      <c r="G157" s="35">
        <f>IFERROR((INDEX(GrantList[Budget End Date],MATCH(A157,GrantList[Fund],0))),0)</f>
        <v>0</v>
      </c>
      <c r="H157" s="34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6">
        <f t="shared" si="156"/>
        <v>0</v>
      </c>
      <c r="V157" s="33"/>
      <c r="W157" s="78">
        <f t="shared" si="157"/>
        <v>0</v>
      </c>
      <c r="X157" s="78">
        <f t="shared" si="153"/>
        <v>0</v>
      </c>
      <c r="Y157" s="78">
        <f t="shared" si="153"/>
        <v>0</v>
      </c>
      <c r="Z157" s="78">
        <f t="shared" si="153"/>
        <v>0</v>
      </c>
      <c r="AA157" s="78">
        <f t="shared" si="153"/>
        <v>0</v>
      </c>
      <c r="AB157" s="78">
        <f t="shared" si="153"/>
        <v>0</v>
      </c>
      <c r="AC157" s="78">
        <f t="shared" si="153"/>
        <v>0</v>
      </c>
      <c r="AD157" s="78">
        <f t="shared" si="153"/>
        <v>0</v>
      </c>
      <c r="AE157" s="78">
        <f t="shared" si="153"/>
        <v>0</v>
      </c>
      <c r="AF157" s="78">
        <f t="shared" si="153"/>
        <v>0</v>
      </c>
      <c r="AG157" s="78">
        <f t="shared" si="153"/>
        <v>0</v>
      </c>
      <c r="AH157" s="78">
        <f t="shared" si="153"/>
        <v>0</v>
      </c>
      <c r="AI157" s="79">
        <f t="shared" si="158"/>
        <v>0</v>
      </c>
      <c r="AK157" s="78">
        <f t="shared" si="159"/>
        <v>0</v>
      </c>
      <c r="AL157" s="78">
        <f t="shared" si="154"/>
        <v>0</v>
      </c>
      <c r="AM157" s="78">
        <f t="shared" si="154"/>
        <v>0</v>
      </c>
      <c r="AN157" s="78">
        <f t="shared" si="154"/>
        <v>0</v>
      </c>
      <c r="AO157" s="78">
        <f t="shared" si="154"/>
        <v>0</v>
      </c>
      <c r="AP157" s="78">
        <f t="shared" si="154"/>
        <v>0</v>
      </c>
      <c r="AQ157" s="78">
        <f t="shared" si="154"/>
        <v>0</v>
      </c>
      <c r="AR157" s="78">
        <f t="shared" si="154"/>
        <v>0</v>
      </c>
      <c r="AS157" s="78">
        <f t="shared" si="154"/>
        <v>0</v>
      </c>
      <c r="AT157" s="78">
        <f t="shared" si="154"/>
        <v>0</v>
      </c>
      <c r="AU157" s="78">
        <f t="shared" si="154"/>
        <v>0</v>
      </c>
      <c r="AV157" s="78">
        <f t="shared" si="154"/>
        <v>0</v>
      </c>
    </row>
    <row r="158" spans="1:48" ht="14.25">
      <c r="A158" s="74"/>
      <c r="B158" s="39">
        <f>IFERROR((INDEX(GrantList[Account],MATCH(A158,GrantList[Fund],0))),0)</f>
        <v>0</v>
      </c>
      <c r="C158" s="39">
        <f>IFERROR((INDEX(GrantList[Fund Desc],MATCH(A158,GrantList[Fund],0))),0)</f>
        <v>0</v>
      </c>
      <c r="D158" s="37">
        <f t="shared" si="155"/>
        <v>0</v>
      </c>
      <c r="E158" s="38">
        <f>IFERROR((INDEX(GrantList[Study Type],MATCH(A158,GrantList[Fund],0))),0)</f>
        <v>0</v>
      </c>
      <c r="F158" s="36" t="str">
        <f t="shared" si="160"/>
        <v>Full Time</v>
      </c>
      <c r="G158" s="35">
        <f>IFERROR((INDEX(GrantList[Budget End Date],MATCH(A158,GrantList[Fund],0))),0)</f>
        <v>0</v>
      </c>
      <c r="H158" s="34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6">
        <f t="shared" si="156"/>
        <v>0</v>
      </c>
      <c r="V158" s="33"/>
      <c r="W158" s="78">
        <f t="shared" si="157"/>
        <v>0</v>
      </c>
      <c r="X158" s="78">
        <f t="shared" si="153"/>
        <v>0</v>
      </c>
      <c r="Y158" s="78">
        <f t="shared" si="153"/>
        <v>0</v>
      </c>
      <c r="Z158" s="78">
        <f t="shared" si="153"/>
        <v>0</v>
      </c>
      <c r="AA158" s="78">
        <f t="shared" si="153"/>
        <v>0</v>
      </c>
      <c r="AB158" s="78">
        <f t="shared" si="153"/>
        <v>0</v>
      </c>
      <c r="AC158" s="78">
        <f t="shared" si="153"/>
        <v>0</v>
      </c>
      <c r="AD158" s="78">
        <f t="shared" si="153"/>
        <v>0</v>
      </c>
      <c r="AE158" s="78">
        <f t="shared" si="153"/>
        <v>0</v>
      </c>
      <c r="AF158" s="78">
        <f t="shared" si="153"/>
        <v>0</v>
      </c>
      <c r="AG158" s="78">
        <f t="shared" si="153"/>
        <v>0</v>
      </c>
      <c r="AH158" s="78">
        <f t="shared" si="153"/>
        <v>0</v>
      </c>
      <c r="AI158" s="79">
        <f t="shared" si="158"/>
        <v>0</v>
      </c>
      <c r="AK158" s="78">
        <f t="shared" si="159"/>
        <v>0</v>
      </c>
      <c r="AL158" s="78">
        <f t="shared" si="154"/>
        <v>0</v>
      </c>
      <c r="AM158" s="78">
        <f t="shared" si="154"/>
        <v>0</v>
      </c>
      <c r="AN158" s="78">
        <f t="shared" si="154"/>
        <v>0</v>
      </c>
      <c r="AO158" s="78">
        <f t="shared" si="154"/>
        <v>0</v>
      </c>
      <c r="AP158" s="78">
        <f t="shared" si="154"/>
        <v>0</v>
      </c>
      <c r="AQ158" s="78">
        <f t="shared" si="154"/>
        <v>0</v>
      </c>
      <c r="AR158" s="78">
        <f t="shared" si="154"/>
        <v>0</v>
      </c>
      <c r="AS158" s="78">
        <f t="shared" si="154"/>
        <v>0</v>
      </c>
      <c r="AT158" s="78">
        <f t="shared" si="154"/>
        <v>0</v>
      </c>
      <c r="AU158" s="78">
        <f t="shared" si="154"/>
        <v>0</v>
      </c>
      <c r="AV158" s="78">
        <f t="shared" si="154"/>
        <v>0</v>
      </c>
    </row>
    <row r="159" spans="1:48" ht="14.25">
      <c r="A159" s="74"/>
      <c r="B159" s="39">
        <f>IFERROR((INDEX(GrantList[Account],MATCH(A159,GrantList[Fund],0))),0)</f>
        <v>0</v>
      </c>
      <c r="C159" s="39">
        <f>IFERROR((INDEX(GrantList[Fund Desc],MATCH(A159,GrantList[Fund],0))),0)</f>
        <v>0</v>
      </c>
      <c r="D159" s="37">
        <f t="shared" si="155"/>
        <v>0</v>
      </c>
      <c r="E159" s="38">
        <f>IFERROR((INDEX(GrantList[Study Type],MATCH(A159,GrantList[Fund],0))),0)</f>
        <v>0</v>
      </c>
      <c r="F159" s="36" t="str">
        <f t="shared" si="160"/>
        <v>Full Time</v>
      </c>
      <c r="G159" s="35">
        <f>IFERROR((INDEX(GrantList[Budget End Date],MATCH(A159,GrantList[Fund],0))),0)</f>
        <v>0</v>
      </c>
      <c r="H159" s="34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6">
        <f t="shared" si="156"/>
        <v>0</v>
      </c>
      <c r="V159" s="33"/>
      <c r="W159" s="78">
        <f t="shared" si="157"/>
        <v>0</v>
      </c>
      <c r="X159" s="78">
        <f t="shared" si="153"/>
        <v>0</v>
      </c>
      <c r="Y159" s="78">
        <f t="shared" si="153"/>
        <v>0</v>
      </c>
      <c r="Z159" s="78">
        <f t="shared" si="153"/>
        <v>0</v>
      </c>
      <c r="AA159" s="78">
        <f t="shared" si="153"/>
        <v>0</v>
      </c>
      <c r="AB159" s="78">
        <f t="shared" si="153"/>
        <v>0</v>
      </c>
      <c r="AC159" s="78">
        <f t="shared" si="153"/>
        <v>0</v>
      </c>
      <c r="AD159" s="78">
        <f t="shared" si="153"/>
        <v>0</v>
      </c>
      <c r="AE159" s="78">
        <f t="shared" si="153"/>
        <v>0</v>
      </c>
      <c r="AF159" s="78">
        <f t="shared" si="153"/>
        <v>0</v>
      </c>
      <c r="AG159" s="78">
        <f t="shared" si="153"/>
        <v>0</v>
      </c>
      <c r="AH159" s="78">
        <f t="shared" si="153"/>
        <v>0</v>
      </c>
      <c r="AI159" s="79">
        <f t="shared" si="158"/>
        <v>0</v>
      </c>
      <c r="AK159" s="78">
        <f t="shared" si="159"/>
        <v>0</v>
      </c>
      <c r="AL159" s="78">
        <f t="shared" si="154"/>
        <v>0</v>
      </c>
      <c r="AM159" s="78">
        <f t="shared" si="154"/>
        <v>0</v>
      </c>
      <c r="AN159" s="78">
        <f t="shared" si="154"/>
        <v>0</v>
      </c>
      <c r="AO159" s="78">
        <f t="shared" si="154"/>
        <v>0</v>
      </c>
      <c r="AP159" s="78">
        <f t="shared" si="154"/>
        <v>0</v>
      </c>
      <c r="AQ159" s="78">
        <f t="shared" si="154"/>
        <v>0</v>
      </c>
      <c r="AR159" s="78">
        <f t="shared" si="154"/>
        <v>0</v>
      </c>
      <c r="AS159" s="78">
        <f t="shared" si="154"/>
        <v>0</v>
      </c>
      <c r="AT159" s="78">
        <f t="shared" si="154"/>
        <v>0</v>
      </c>
      <c r="AU159" s="78">
        <f t="shared" si="154"/>
        <v>0</v>
      </c>
      <c r="AV159" s="78">
        <f t="shared" si="154"/>
        <v>0</v>
      </c>
    </row>
    <row r="160" spans="1:48" ht="14.25">
      <c r="A160" s="74"/>
      <c r="B160" s="39">
        <f>IFERROR((INDEX(GrantList[Account],MATCH(A160,GrantList[Fund],0))),0)</f>
        <v>0</v>
      </c>
      <c r="C160" s="39">
        <f>IFERROR((INDEX(GrantList[Fund Desc],MATCH(A160,GrantList[Fund],0))),0)</f>
        <v>0</v>
      </c>
      <c r="D160" s="37">
        <f t="shared" si="155"/>
        <v>0</v>
      </c>
      <c r="E160" s="38">
        <f>IFERROR((INDEX(GrantList[Study Type],MATCH(A160,GrantList[Fund],0))),0)</f>
        <v>0</v>
      </c>
      <c r="F160" s="36" t="str">
        <f t="shared" si="160"/>
        <v>Full Time</v>
      </c>
      <c r="G160" s="35">
        <f>IFERROR((INDEX(GrantList[Budget End Date],MATCH(A160,GrantList[Fund],0))),0)</f>
        <v>0</v>
      </c>
      <c r="H160" s="34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6">
        <f t="shared" si="156"/>
        <v>0</v>
      </c>
      <c r="V160" s="33"/>
      <c r="W160" s="78">
        <f t="shared" si="157"/>
        <v>0</v>
      </c>
      <c r="X160" s="78">
        <f t="shared" si="153"/>
        <v>0</v>
      </c>
      <c r="Y160" s="78">
        <f t="shared" si="153"/>
        <v>0</v>
      </c>
      <c r="Z160" s="78">
        <f t="shared" si="153"/>
        <v>0</v>
      </c>
      <c r="AA160" s="78">
        <f t="shared" si="153"/>
        <v>0</v>
      </c>
      <c r="AB160" s="78">
        <f t="shared" si="153"/>
        <v>0</v>
      </c>
      <c r="AC160" s="78">
        <f t="shared" si="153"/>
        <v>0</v>
      </c>
      <c r="AD160" s="78">
        <f t="shared" si="153"/>
        <v>0</v>
      </c>
      <c r="AE160" s="78">
        <f t="shared" si="153"/>
        <v>0</v>
      </c>
      <c r="AF160" s="78">
        <f t="shared" si="153"/>
        <v>0</v>
      </c>
      <c r="AG160" s="78">
        <f t="shared" si="153"/>
        <v>0</v>
      </c>
      <c r="AH160" s="78">
        <f t="shared" si="153"/>
        <v>0</v>
      </c>
      <c r="AI160" s="79">
        <f t="shared" si="158"/>
        <v>0</v>
      </c>
      <c r="AK160" s="78">
        <f t="shared" si="159"/>
        <v>0</v>
      </c>
      <c r="AL160" s="78">
        <f t="shared" si="154"/>
        <v>0</v>
      </c>
      <c r="AM160" s="78">
        <f t="shared" si="154"/>
        <v>0</v>
      </c>
      <c r="AN160" s="78">
        <f t="shared" si="154"/>
        <v>0</v>
      </c>
      <c r="AO160" s="78">
        <f t="shared" si="154"/>
        <v>0</v>
      </c>
      <c r="AP160" s="78">
        <f t="shared" si="154"/>
        <v>0</v>
      </c>
      <c r="AQ160" s="78">
        <f t="shared" si="154"/>
        <v>0</v>
      </c>
      <c r="AR160" s="78">
        <f t="shared" si="154"/>
        <v>0</v>
      </c>
      <c r="AS160" s="78">
        <f t="shared" si="154"/>
        <v>0</v>
      </c>
      <c r="AT160" s="78">
        <f t="shared" si="154"/>
        <v>0</v>
      </c>
      <c r="AU160" s="78">
        <f t="shared" si="154"/>
        <v>0</v>
      </c>
      <c r="AV160" s="78">
        <f t="shared" si="154"/>
        <v>0</v>
      </c>
    </row>
    <row r="161" spans="1:48" ht="14.25">
      <c r="A161" s="74"/>
      <c r="B161" s="39">
        <f>IFERROR((INDEX(GrantList[Account],MATCH(A161,GrantList[Fund],0))),0)</f>
        <v>0</v>
      </c>
      <c r="C161" s="39">
        <f>IFERROR((INDEX(GrantList[Fund Desc],MATCH(A161,GrantList[Fund],0))),0)</f>
        <v>0</v>
      </c>
      <c r="D161" s="37">
        <f t="shared" si="155"/>
        <v>0</v>
      </c>
      <c r="E161" s="38">
        <f>IFERROR((INDEX(GrantList[Study Type],MATCH(A161,GrantList[Fund],0))),0)</f>
        <v>0</v>
      </c>
      <c r="F161" s="36" t="str">
        <f t="shared" si="160"/>
        <v>Full Time</v>
      </c>
      <c r="G161" s="35">
        <f>IFERROR((INDEX(GrantList[Budget End Date],MATCH(A161,GrantList[Fund],0))),0)</f>
        <v>0</v>
      </c>
      <c r="H161" s="34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6">
        <f t="shared" si="156"/>
        <v>0</v>
      </c>
      <c r="V161" s="33"/>
      <c r="W161" s="78">
        <f t="shared" si="157"/>
        <v>0</v>
      </c>
      <c r="X161" s="78">
        <f t="shared" si="153"/>
        <v>0</v>
      </c>
      <c r="Y161" s="78">
        <f t="shared" si="153"/>
        <v>0</v>
      </c>
      <c r="Z161" s="78">
        <f t="shared" si="153"/>
        <v>0</v>
      </c>
      <c r="AA161" s="78">
        <f t="shared" si="153"/>
        <v>0</v>
      </c>
      <c r="AB161" s="78">
        <f t="shared" si="153"/>
        <v>0</v>
      </c>
      <c r="AC161" s="78">
        <f t="shared" si="153"/>
        <v>0</v>
      </c>
      <c r="AD161" s="78">
        <f t="shared" si="153"/>
        <v>0</v>
      </c>
      <c r="AE161" s="78">
        <f t="shared" si="153"/>
        <v>0</v>
      </c>
      <c r="AF161" s="78">
        <f t="shared" si="153"/>
        <v>0</v>
      </c>
      <c r="AG161" s="78">
        <f t="shared" si="153"/>
        <v>0</v>
      </c>
      <c r="AH161" s="78">
        <f t="shared" si="153"/>
        <v>0</v>
      </c>
      <c r="AI161" s="79">
        <f t="shared" si="158"/>
        <v>0</v>
      </c>
      <c r="AK161" s="78">
        <f t="shared" si="159"/>
        <v>0</v>
      </c>
      <c r="AL161" s="78">
        <f t="shared" si="154"/>
        <v>0</v>
      </c>
      <c r="AM161" s="78">
        <f t="shared" si="154"/>
        <v>0</v>
      </c>
      <c r="AN161" s="78">
        <f t="shared" si="154"/>
        <v>0</v>
      </c>
      <c r="AO161" s="78">
        <f t="shared" si="154"/>
        <v>0</v>
      </c>
      <c r="AP161" s="78">
        <f t="shared" si="154"/>
        <v>0</v>
      </c>
      <c r="AQ161" s="78">
        <f t="shared" si="154"/>
        <v>0</v>
      </c>
      <c r="AR161" s="78">
        <f t="shared" si="154"/>
        <v>0</v>
      </c>
      <c r="AS161" s="78">
        <f t="shared" si="154"/>
        <v>0</v>
      </c>
      <c r="AT161" s="78">
        <f t="shared" si="154"/>
        <v>0</v>
      </c>
      <c r="AU161" s="78">
        <f t="shared" si="154"/>
        <v>0</v>
      </c>
      <c r="AV161" s="78">
        <f t="shared" si="154"/>
        <v>0</v>
      </c>
    </row>
    <row r="162" spans="1:48" ht="14.25">
      <c r="A162" s="74"/>
      <c r="B162" s="39">
        <f>IFERROR((INDEX(GrantList[Account],MATCH(A162,GrantList[Fund],0))),0)</f>
        <v>0</v>
      </c>
      <c r="C162" s="39">
        <f>IFERROR((INDEX(GrantList[Fund Desc],MATCH(A162,GrantList[Fund],0))),0)</f>
        <v>0</v>
      </c>
      <c r="D162" s="37">
        <f t="shared" si="155"/>
        <v>0</v>
      </c>
      <c r="E162" s="38">
        <f>IFERROR((INDEX(GrantList[Study Type],MATCH(A162,GrantList[Fund],0))),0)</f>
        <v>0</v>
      </c>
      <c r="F162" s="36" t="str">
        <f t="shared" si="160"/>
        <v>Full Time</v>
      </c>
      <c r="G162" s="35">
        <f>IFERROR((INDEX(GrantList[Budget End Date],MATCH(A162,GrantList[Fund],0))),0)</f>
        <v>0</v>
      </c>
      <c r="H162" s="34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6">
        <f t="shared" si="156"/>
        <v>0</v>
      </c>
      <c r="V162" s="33"/>
      <c r="W162" s="78">
        <f t="shared" si="157"/>
        <v>0</v>
      </c>
      <c r="X162" s="78">
        <f t="shared" si="153"/>
        <v>0</v>
      </c>
      <c r="Y162" s="78">
        <f t="shared" si="153"/>
        <v>0</v>
      </c>
      <c r="Z162" s="78">
        <f t="shared" si="153"/>
        <v>0</v>
      </c>
      <c r="AA162" s="78">
        <f t="shared" si="153"/>
        <v>0</v>
      </c>
      <c r="AB162" s="78">
        <f t="shared" si="153"/>
        <v>0</v>
      </c>
      <c r="AC162" s="78">
        <f t="shared" si="153"/>
        <v>0</v>
      </c>
      <c r="AD162" s="78">
        <f t="shared" si="153"/>
        <v>0</v>
      </c>
      <c r="AE162" s="78">
        <f t="shared" si="153"/>
        <v>0</v>
      </c>
      <c r="AF162" s="78">
        <f t="shared" si="153"/>
        <v>0</v>
      </c>
      <c r="AG162" s="78">
        <f t="shared" si="153"/>
        <v>0</v>
      </c>
      <c r="AH162" s="78">
        <f t="shared" si="153"/>
        <v>0</v>
      </c>
      <c r="AI162" s="79">
        <f t="shared" si="158"/>
        <v>0</v>
      </c>
      <c r="AK162" s="78">
        <f t="shared" si="159"/>
        <v>0</v>
      </c>
      <c r="AL162" s="78">
        <f t="shared" si="154"/>
        <v>0</v>
      </c>
      <c r="AM162" s="78">
        <f t="shared" si="154"/>
        <v>0</v>
      </c>
      <c r="AN162" s="78">
        <f t="shared" si="154"/>
        <v>0</v>
      </c>
      <c r="AO162" s="78">
        <f t="shared" si="154"/>
        <v>0</v>
      </c>
      <c r="AP162" s="78">
        <f t="shared" si="154"/>
        <v>0</v>
      </c>
      <c r="AQ162" s="78">
        <f t="shared" si="154"/>
        <v>0</v>
      </c>
      <c r="AR162" s="78">
        <f t="shared" si="154"/>
        <v>0</v>
      </c>
      <c r="AS162" s="78">
        <f t="shared" si="154"/>
        <v>0</v>
      </c>
      <c r="AT162" s="78">
        <f t="shared" si="154"/>
        <v>0</v>
      </c>
      <c r="AU162" s="78">
        <f t="shared" si="154"/>
        <v>0</v>
      </c>
      <c r="AV162" s="78">
        <f t="shared" si="154"/>
        <v>0</v>
      </c>
    </row>
    <row r="163" spans="1:48" ht="13.5" customHeight="1">
      <c r="C163" s="32" t="s">
        <v>16</v>
      </c>
      <c r="D163" s="31">
        <f>SUM(D155:D162)</f>
        <v>0</v>
      </c>
      <c r="E163" s="30"/>
      <c r="F163" s="29"/>
      <c r="I163" s="76">
        <f t="shared" ref="I163:T163" si="161">SUM(I155:I162)</f>
        <v>0</v>
      </c>
      <c r="J163" s="76">
        <f t="shared" si="161"/>
        <v>0</v>
      </c>
      <c r="K163" s="76">
        <f t="shared" si="161"/>
        <v>0</v>
      </c>
      <c r="L163" s="76">
        <f t="shared" si="161"/>
        <v>0</v>
      </c>
      <c r="M163" s="76">
        <f t="shared" si="161"/>
        <v>0</v>
      </c>
      <c r="N163" s="76">
        <f t="shared" si="161"/>
        <v>0</v>
      </c>
      <c r="O163" s="76">
        <f t="shared" si="161"/>
        <v>0</v>
      </c>
      <c r="P163" s="76">
        <f t="shared" si="161"/>
        <v>0</v>
      </c>
      <c r="Q163" s="76">
        <f t="shared" si="161"/>
        <v>0</v>
      </c>
      <c r="R163" s="76">
        <f t="shared" si="161"/>
        <v>0</v>
      </c>
      <c r="S163" s="76">
        <f t="shared" si="161"/>
        <v>0</v>
      </c>
      <c r="T163" s="76">
        <f t="shared" si="161"/>
        <v>0</v>
      </c>
      <c r="U163" s="76">
        <f t="shared" si="156"/>
        <v>0</v>
      </c>
      <c r="V163" s="26"/>
      <c r="W163" s="78">
        <f>SUM(W155:W162)</f>
        <v>0</v>
      </c>
      <c r="X163" s="78">
        <f t="shared" ref="X163:AH163" si="162">SUM(X155:X162)</f>
        <v>0</v>
      </c>
      <c r="Y163" s="78">
        <f t="shared" si="162"/>
        <v>0</v>
      </c>
      <c r="Z163" s="78">
        <f t="shared" si="162"/>
        <v>0</v>
      </c>
      <c r="AA163" s="78">
        <f t="shared" si="162"/>
        <v>0</v>
      </c>
      <c r="AB163" s="78">
        <f t="shared" si="162"/>
        <v>0</v>
      </c>
      <c r="AC163" s="78">
        <f t="shared" si="162"/>
        <v>0</v>
      </c>
      <c r="AD163" s="78">
        <f t="shared" si="162"/>
        <v>0</v>
      </c>
      <c r="AE163" s="78">
        <f t="shared" si="162"/>
        <v>0</v>
      </c>
      <c r="AF163" s="78">
        <f t="shared" si="162"/>
        <v>0</v>
      </c>
      <c r="AG163" s="78">
        <f t="shared" si="162"/>
        <v>0</v>
      </c>
      <c r="AH163" s="78">
        <f t="shared" si="162"/>
        <v>0</v>
      </c>
      <c r="AI163" s="78">
        <f t="shared" ref="AI163" si="163">SUM(AI155:AI162)</f>
        <v>0</v>
      </c>
      <c r="AK163" s="78">
        <f>SUM(AK155:AK162)</f>
        <v>0</v>
      </c>
      <c r="AL163" s="78">
        <f t="shared" ref="AL163:AV163" si="164">SUM(AL155:AL162)</f>
        <v>0</v>
      </c>
      <c r="AM163" s="78">
        <f t="shared" si="164"/>
        <v>0</v>
      </c>
      <c r="AN163" s="78">
        <f t="shared" si="164"/>
        <v>0</v>
      </c>
      <c r="AO163" s="78">
        <f t="shared" si="164"/>
        <v>0</v>
      </c>
      <c r="AP163" s="78">
        <f t="shared" si="164"/>
        <v>0</v>
      </c>
      <c r="AQ163" s="78">
        <f t="shared" si="164"/>
        <v>0</v>
      </c>
      <c r="AR163" s="78">
        <f t="shared" si="164"/>
        <v>0</v>
      </c>
      <c r="AS163" s="78">
        <f t="shared" si="164"/>
        <v>0</v>
      </c>
      <c r="AT163" s="78">
        <f t="shared" si="164"/>
        <v>0</v>
      </c>
      <c r="AU163" s="78">
        <f t="shared" si="164"/>
        <v>0</v>
      </c>
      <c r="AV163" s="78">
        <f t="shared" si="164"/>
        <v>0</v>
      </c>
    </row>
    <row r="164" spans="1:48">
      <c r="D164" s="25">
        <f>+D163-D152</f>
        <v>0</v>
      </c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7"/>
      <c r="V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</row>
    <row r="167" spans="1:48" ht="12.75">
      <c r="A167" s="47" t="s">
        <v>90</v>
      </c>
      <c r="B167" s="113"/>
      <c r="D167" s="46"/>
      <c r="E167" s="45">
        <f>D167/12</f>
        <v>0</v>
      </c>
      <c r="F167" s="24" t="s">
        <v>24</v>
      </c>
      <c r="AL167" s="73">
        <v>0.30499999999999999</v>
      </c>
      <c r="AM167" s="73">
        <v>0.09</v>
      </c>
      <c r="AO167" s="73">
        <v>0.32600000000000001</v>
      </c>
    </row>
    <row r="168" spans="1:48" ht="12.75">
      <c r="A168" s="47" t="s">
        <v>91</v>
      </c>
      <c r="B168" s="44"/>
      <c r="J168" s="43"/>
      <c r="K168" s="43"/>
      <c r="L168" s="43"/>
      <c r="M168" s="43"/>
      <c r="N168" s="43"/>
      <c r="AK168" s="24" t="s">
        <v>23</v>
      </c>
    </row>
    <row r="169" spans="1:48">
      <c r="A169" s="42" t="s">
        <v>15</v>
      </c>
      <c r="B169" s="42" t="s">
        <v>14</v>
      </c>
      <c r="C169" s="42" t="s">
        <v>13</v>
      </c>
      <c r="D169" s="42" t="s">
        <v>21</v>
      </c>
      <c r="E169" s="42" t="s">
        <v>22</v>
      </c>
      <c r="F169" s="42" t="s">
        <v>20</v>
      </c>
      <c r="G169" s="42" t="s">
        <v>19</v>
      </c>
      <c r="I169" s="40">
        <f>I154</f>
        <v>44743</v>
      </c>
      <c r="J169" s="40">
        <f t="shared" ref="J169:T169" si="165">J154</f>
        <v>44774</v>
      </c>
      <c r="K169" s="40">
        <f t="shared" si="165"/>
        <v>44805</v>
      </c>
      <c r="L169" s="40">
        <f t="shared" si="165"/>
        <v>44835</v>
      </c>
      <c r="M169" s="40">
        <f t="shared" si="165"/>
        <v>44866</v>
      </c>
      <c r="N169" s="40">
        <f t="shared" si="165"/>
        <v>44896</v>
      </c>
      <c r="O169" s="40">
        <f t="shared" si="165"/>
        <v>44927</v>
      </c>
      <c r="P169" s="40">
        <f t="shared" si="165"/>
        <v>44958</v>
      </c>
      <c r="Q169" s="40">
        <f t="shared" si="165"/>
        <v>44986</v>
      </c>
      <c r="R169" s="40">
        <f t="shared" si="165"/>
        <v>45017</v>
      </c>
      <c r="S169" s="40">
        <f t="shared" si="165"/>
        <v>45047</v>
      </c>
      <c r="T169" s="40">
        <f t="shared" si="165"/>
        <v>45078</v>
      </c>
      <c r="U169" s="41" t="s">
        <v>57</v>
      </c>
      <c r="W169" s="40">
        <f>I169</f>
        <v>44743</v>
      </c>
      <c r="X169" s="40">
        <f t="shared" ref="X169:AH169" si="166">J169</f>
        <v>44774</v>
      </c>
      <c r="Y169" s="40">
        <f t="shared" si="166"/>
        <v>44805</v>
      </c>
      <c r="Z169" s="40">
        <f t="shared" si="166"/>
        <v>44835</v>
      </c>
      <c r="AA169" s="40">
        <f t="shared" si="166"/>
        <v>44866</v>
      </c>
      <c r="AB169" s="40">
        <f t="shared" si="166"/>
        <v>44896</v>
      </c>
      <c r="AC169" s="40">
        <f t="shared" si="166"/>
        <v>44927</v>
      </c>
      <c r="AD169" s="40">
        <f t="shared" si="166"/>
        <v>44958</v>
      </c>
      <c r="AE169" s="40">
        <f t="shared" si="166"/>
        <v>44986</v>
      </c>
      <c r="AF169" s="40">
        <f t="shared" si="166"/>
        <v>45017</v>
      </c>
      <c r="AG169" s="40">
        <f t="shared" si="166"/>
        <v>45047</v>
      </c>
      <c r="AH169" s="40">
        <f t="shared" si="166"/>
        <v>45078</v>
      </c>
      <c r="AI169" s="41" t="s">
        <v>18</v>
      </c>
      <c r="AK169" s="40">
        <f>W169</f>
        <v>44743</v>
      </c>
      <c r="AL169" s="40">
        <f t="shared" ref="AL169:AV169" si="167">X169</f>
        <v>44774</v>
      </c>
      <c r="AM169" s="40">
        <f t="shared" si="167"/>
        <v>44805</v>
      </c>
      <c r="AN169" s="40">
        <f t="shared" si="167"/>
        <v>44835</v>
      </c>
      <c r="AO169" s="40">
        <f t="shared" si="167"/>
        <v>44866</v>
      </c>
      <c r="AP169" s="40">
        <f t="shared" si="167"/>
        <v>44896</v>
      </c>
      <c r="AQ169" s="40">
        <f t="shared" si="167"/>
        <v>44927</v>
      </c>
      <c r="AR169" s="40">
        <f t="shared" si="167"/>
        <v>44958</v>
      </c>
      <c r="AS169" s="40">
        <f t="shared" si="167"/>
        <v>44986</v>
      </c>
      <c r="AT169" s="40">
        <f t="shared" si="167"/>
        <v>45017</v>
      </c>
      <c r="AU169" s="40">
        <f t="shared" si="167"/>
        <v>45047</v>
      </c>
      <c r="AV169" s="40">
        <f t="shared" si="167"/>
        <v>45078</v>
      </c>
    </row>
    <row r="170" spans="1:48" ht="14.25">
      <c r="A170" s="74"/>
      <c r="B170" s="39">
        <f>IFERROR((INDEX(GrantList[Account],MATCH(A170,GrantList[Fund],0))),0)</f>
        <v>0</v>
      </c>
      <c r="C170" s="39">
        <f>IFERROR((INDEX(GrantList[Fund Desc],MATCH(A170,GrantList[Fund],0))),0)</f>
        <v>0</v>
      </c>
      <c r="D170" s="37">
        <f>+AI170</f>
        <v>0</v>
      </c>
      <c r="E170" s="38">
        <f>IFERROR((INDEX(GrantList[Study Type],MATCH(A170,GrantList[Fund],0))),0)</f>
        <v>0</v>
      </c>
      <c r="F170" s="36" t="s">
        <v>17</v>
      </c>
      <c r="G170" s="35">
        <f>IFERROR((INDEX(GrantList[Budget End Date],MATCH(A170,GrantList[Fund],0))),0)</f>
        <v>0</v>
      </c>
      <c r="H170" s="34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6">
        <f>SUM(I170:T170)/12</f>
        <v>0</v>
      </c>
      <c r="V170" s="33"/>
      <c r="W170" s="78">
        <f>IF(W$4&lt;$G170,I170*$E$167,0)</f>
        <v>0</v>
      </c>
      <c r="X170" s="78">
        <f t="shared" ref="X170:AH177" si="168">IF(X$4&lt;$G170,J170*$E$167,0)</f>
        <v>0</v>
      </c>
      <c r="Y170" s="78">
        <f t="shared" si="168"/>
        <v>0</v>
      </c>
      <c r="Z170" s="78">
        <f t="shared" si="168"/>
        <v>0</v>
      </c>
      <c r="AA170" s="78">
        <f t="shared" si="168"/>
        <v>0</v>
      </c>
      <c r="AB170" s="78">
        <f t="shared" si="168"/>
        <v>0</v>
      </c>
      <c r="AC170" s="78">
        <f t="shared" si="168"/>
        <v>0</v>
      </c>
      <c r="AD170" s="78">
        <f t="shared" si="168"/>
        <v>0</v>
      </c>
      <c r="AE170" s="78">
        <f t="shared" si="168"/>
        <v>0</v>
      </c>
      <c r="AF170" s="78">
        <f t="shared" si="168"/>
        <v>0</v>
      </c>
      <c r="AG170" s="78">
        <f t="shared" si="168"/>
        <v>0</v>
      </c>
      <c r="AH170" s="78">
        <f t="shared" si="168"/>
        <v>0</v>
      </c>
      <c r="AI170" s="79">
        <f>SUM(W170:AH170)</f>
        <v>0</v>
      </c>
      <c r="AK170" s="78">
        <f>IF(AND(AK$4&lt;=$G170,$F170="Full Time",$E170="Non-Federal"),W170*$AO$2,IF(AND(AK$4&lt;=$G170,$F170="Full Time",$E170="Federal"),W170*$AL$2,(IF(AND(AK$4&lt;=$G170,$F170="Part Time"),$W170*$AM$2,0))))</f>
        <v>0</v>
      </c>
      <c r="AL170" s="78">
        <f t="shared" ref="AL170:AV177" si="169">IF(AND(AL$4&lt;=$G170,$F170="Full Time",$E170="Non-Federal"),X170*$AO$2,IF(AND(AL$4&lt;=$G170,$F170="Full Time",$E170="Federal"),X170*$AL$2,(IF(AND(AL$4&lt;=$G170,$F170="Part Time"),$W170*$AM$2,0))))</f>
        <v>0</v>
      </c>
      <c r="AM170" s="78">
        <f t="shared" si="169"/>
        <v>0</v>
      </c>
      <c r="AN170" s="78">
        <f t="shared" si="169"/>
        <v>0</v>
      </c>
      <c r="AO170" s="78">
        <f t="shared" si="169"/>
        <v>0</v>
      </c>
      <c r="AP170" s="78">
        <f t="shared" si="169"/>
        <v>0</v>
      </c>
      <c r="AQ170" s="78">
        <f t="shared" si="169"/>
        <v>0</v>
      </c>
      <c r="AR170" s="78">
        <f t="shared" si="169"/>
        <v>0</v>
      </c>
      <c r="AS170" s="78">
        <f t="shared" si="169"/>
        <v>0</v>
      </c>
      <c r="AT170" s="78">
        <f t="shared" si="169"/>
        <v>0</v>
      </c>
      <c r="AU170" s="78">
        <f t="shared" si="169"/>
        <v>0</v>
      </c>
      <c r="AV170" s="78">
        <f t="shared" si="169"/>
        <v>0</v>
      </c>
    </row>
    <row r="171" spans="1:48" ht="14.25">
      <c r="A171" s="74"/>
      <c r="B171" s="39">
        <f>IFERROR((INDEX(GrantList[Account],MATCH(A171,GrantList[Fund],0))),0)</f>
        <v>0</v>
      </c>
      <c r="C171" s="39">
        <f>IFERROR((INDEX(GrantList[Fund Desc],MATCH(A171,GrantList[Fund],0))),0)</f>
        <v>0</v>
      </c>
      <c r="D171" s="37">
        <f t="shared" ref="D171:D177" si="170">+AI171</f>
        <v>0</v>
      </c>
      <c r="E171" s="38">
        <f>IFERROR((INDEX(GrantList[Study Type],MATCH(A171,GrantList[Fund],0))),0)</f>
        <v>0</v>
      </c>
      <c r="F171" s="36" t="str">
        <f>F170</f>
        <v>Full Time</v>
      </c>
      <c r="G171" s="35">
        <f>IFERROR((INDEX(GrantList[Budget End Date],MATCH(A171,GrantList[Fund],0))),0)</f>
        <v>0</v>
      </c>
      <c r="H171" s="34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6">
        <f t="shared" ref="U171:U178" si="171">SUM(I171:T171)/12</f>
        <v>0</v>
      </c>
      <c r="V171" s="33"/>
      <c r="W171" s="78">
        <f t="shared" ref="W171:W177" si="172">IF(W$4&lt;$G171,I171*$E$167,0)</f>
        <v>0</v>
      </c>
      <c r="X171" s="78">
        <f t="shared" si="168"/>
        <v>0</v>
      </c>
      <c r="Y171" s="78">
        <f t="shared" si="168"/>
        <v>0</v>
      </c>
      <c r="Z171" s="78">
        <f t="shared" si="168"/>
        <v>0</v>
      </c>
      <c r="AA171" s="78">
        <f t="shared" si="168"/>
        <v>0</v>
      </c>
      <c r="AB171" s="78">
        <f t="shared" si="168"/>
        <v>0</v>
      </c>
      <c r="AC171" s="78">
        <f t="shared" si="168"/>
        <v>0</v>
      </c>
      <c r="AD171" s="78">
        <f t="shared" si="168"/>
        <v>0</v>
      </c>
      <c r="AE171" s="78">
        <f t="shared" si="168"/>
        <v>0</v>
      </c>
      <c r="AF171" s="78">
        <f t="shared" si="168"/>
        <v>0</v>
      </c>
      <c r="AG171" s="78">
        <f t="shared" si="168"/>
        <v>0</v>
      </c>
      <c r="AH171" s="78">
        <f t="shared" si="168"/>
        <v>0</v>
      </c>
      <c r="AI171" s="79">
        <f t="shared" ref="AI171:AI177" si="173">SUM(W171:AH171)</f>
        <v>0</v>
      </c>
      <c r="AK171" s="78">
        <f t="shared" ref="AK171:AK177" si="174">IF(AND(AK$4&lt;=$G171,$F171="Full Time",$E171="Non-Federal"),W171*$AO$2,IF(AND(AK$4&lt;=$G171,$F171="Full Time",$E171="Federal"),W171*$AL$2,(IF(AND(AK$4&lt;=$G171,$F171="Part Time"),$W171*$AM$2,0))))</f>
        <v>0</v>
      </c>
      <c r="AL171" s="78">
        <f t="shared" si="169"/>
        <v>0</v>
      </c>
      <c r="AM171" s="78">
        <f t="shared" si="169"/>
        <v>0</v>
      </c>
      <c r="AN171" s="78">
        <f t="shared" si="169"/>
        <v>0</v>
      </c>
      <c r="AO171" s="78">
        <f t="shared" si="169"/>
        <v>0</v>
      </c>
      <c r="AP171" s="78">
        <f t="shared" si="169"/>
        <v>0</v>
      </c>
      <c r="AQ171" s="78">
        <f t="shared" si="169"/>
        <v>0</v>
      </c>
      <c r="AR171" s="78">
        <f t="shared" si="169"/>
        <v>0</v>
      </c>
      <c r="AS171" s="78">
        <f t="shared" si="169"/>
        <v>0</v>
      </c>
      <c r="AT171" s="78">
        <f t="shared" si="169"/>
        <v>0</v>
      </c>
      <c r="AU171" s="78">
        <f t="shared" si="169"/>
        <v>0</v>
      </c>
      <c r="AV171" s="78">
        <f t="shared" si="169"/>
        <v>0</v>
      </c>
    </row>
    <row r="172" spans="1:48" ht="14.25">
      <c r="A172" s="74"/>
      <c r="B172" s="39">
        <f>IFERROR((INDEX(GrantList[Account],MATCH(A172,GrantList[Fund],0))),0)</f>
        <v>0</v>
      </c>
      <c r="C172" s="39">
        <f>IFERROR((INDEX(GrantList[Fund Desc],MATCH(A172,GrantList[Fund],0))),0)</f>
        <v>0</v>
      </c>
      <c r="D172" s="37">
        <f t="shared" si="170"/>
        <v>0</v>
      </c>
      <c r="E172" s="38">
        <f>IFERROR((INDEX(GrantList[Study Type],MATCH(A172,GrantList[Fund],0))),0)</f>
        <v>0</v>
      </c>
      <c r="F172" s="36" t="str">
        <f t="shared" ref="F172:F177" si="175">F171</f>
        <v>Full Time</v>
      </c>
      <c r="G172" s="35">
        <f>IFERROR((INDEX(GrantList[Budget End Date],MATCH(A172,GrantList[Fund],0))),0)</f>
        <v>0</v>
      </c>
      <c r="H172" s="34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6">
        <f t="shared" si="171"/>
        <v>0</v>
      </c>
      <c r="V172" s="33"/>
      <c r="W172" s="78">
        <f t="shared" si="172"/>
        <v>0</v>
      </c>
      <c r="X172" s="78">
        <f t="shared" si="168"/>
        <v>0</v>
      </c>
      <c r="Y172" s="78">
        <f t="shared" si="168"/>
        <v>0</v>
      </c>
      <c r="Z172" s="78">
        <f t="shared" si="168"/>
        <v>0</v>
      </c>
      <c r="AA172" s="78">
        <f t="shared" si="168"/>
        <v>0</v>
      </c>
      <c r="AB172" s="78">
        <f t="shared" si="168"/>
        <v>0</v>
      </c>
      <c r="AC172" s="78">
        <f t="shared" si="168"/>
        <v>0</v>
      </c>
      <c r="AD172" s="78">
        <f t="shared" si="168"/>
        <v>0</v>
      </c>
      <c r="AE172" s="78">
        <f t="shared" si="168"/>
        <v>0</v>
      </c>
      <c r="AF172" s="78">
        <f t="shared" si="168"/>
        <v>0</v>
      </c>
      <c r="AG172" s="78">
        <f t="shared" si="168"/>
        <v>0</v>
      </c>
      <c r="AH172" s="78">
        <f t="shared" si="168"/>
        <v>0</v>
      </c>
      <c r="AI172" s="79">
        <f t="shared" si="173"/>
        <v>0</v>
      </c>
      <c r="AK172" s="78">
        <f t="shared" si="174"/>
        <v>0</v>
      </c>
      <c r="AL172" s="78">
        <f t="shared" si="169"/>
        <v>0</v>
      </c>
      <c r="AM172" s="78">
        <f t="shared" si="169"/>
        <v>0</v>
      </c>
      <c r="AN172" s="78">
        <f t="shared" si="169"/>
        <v>0</v>
      </c>
      <c r="AO172" s="78">
        <f t="shared" si="169"/>
        <v>0</v>
      </c>
      <c r="AP172" s="78">
        <f t="shared" si="169"/>
        <v>0</v>
      </c>
      <c r="AQ172" s="78">
        <f t="shared" si="169"/>
        <v>0</v>
      </c>
      <c r="AR172" s="78">
        <f t="shared" si="169"/>
        <v>0</v>
      </c>
      <c r="AS172" s="78">
        <f t="shared" si="169"/>
        <v>0</v>
      </c>
      <c r="AT172" s="78">
        <f t="shared" si="169"/>
        <v>0</v>
      </c>
      <c r="AU172" s="78">
        <f t="shared" si="169"/>
        <v>0</v>
      </c>
      <c r="AV172" s="78">
        <f t="shared" si="169"/>
        <v>0</v>
      </c>
    </row>
    <row r="173" spans="1:48" ht="14.25">
      <c r="A173" s="74"/>
      <c r="B173" s="39">
        <f>IFERROR((INDEX(GrantList[Account],MATCH(A173,GrantList[Fund],0))),0)</f>
        <v>0</v>
      </c>
      <c r="C173" s="39">
        <f>IFERROR((INDEX(GrantList[Fund Desc],MATCH(A173,GrantList[Fund],0))),0)</f>
        <v>0</v>
      </c>
      <c r="D173" s="37">
        <f t="shared" si="170"/>
        <v>0</v>
      </c>
      <c r="E173" s="38">
        <f>IFERROR((INDEX(GrantList[Study Type],MATCH(A173,GrantList[Fund],0))),0)</f>
        <v>0</v>
      </c>
      <c r="F173" s="36" t="str">
        <f t="shared" si="175"/>
        <v>Full Time</v>
      </c>
      <c r="G173" s="35">
        <f>IFERROR((INDEX(GrantList[Budget End Date],MATCH(A173,GrantList[Fund],0))),0)</f>
        <v>0</v>
      </c>
      <c r="H173" s="34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6">
        <f t="shared" si="171"/>
        <v>0</v>
      </c>
      <c r="V173" s="33"/>
      <c r="W173" s="78">
        <f t="shared" si="172"/>
        <v>0</v>
      </c>
      <c r="X173" s="78">
        <f t="shared" si="168"/>
        <v>0</v>
      </c>
      <c r="Y173" s="78">
        <f t="shared" si="168"/>
        <v>0</v>
      </c>
      <c r="Z173" s="78">
        <f t="shared" si="168"/>
        <v>0</v>
      </c>
      <c r="AA173" s="78">
        <f t="shared" si="168"/>
        <v>0</v>
      </c>
      <c r="AB173" s="78">
        <f t="shared" si="168"/>
        <v>0</v>
      </c>
      <c r="AC173" s="78">
        <f t="shared" si="168"/>
        <v>0</v>
      </c>
      <c r="AD173" s="78">
        <f t="shared" si="168"/>
        <v>0</v>
      </c>
      <c r="AE173" s="78">
        <f t="shared" si="168"/>
        <v>0</v>
      </c>
      <c r="AF173" s="78">
        <f t="shared" si="168"/>
        <v>0</v>
      </c>
      <c r="AG173" s="78">
        <f t="shared" si="168"/>
        <v>0</v>
      </c>
      <c r="AH173" s="78">
        <f t="shared" si="168"/>
        <v>0</v>
      </c>
      <c r="AI173" s="79">
        <f t="shared" si="173"/>
        <v>0</v>
      </c>
      <c r="AK173" s="78">
        <f t="shared" si="174"/>
        <v>0</v>
      </c>
      <c r="AL173" s="78">
        <f t="shared" si="169"/>
        <v>0</v>
      </c>
      <c r="AM173" s="78">
        <f t="shared" si="169"/>
        <v>0</v>
      </c>
      <c r="AN173" s="78">
        <f t="shared" si="169"/>
        <v>0</v>
      </c>
      <c r="AO173" s="78">
        <f t="shared" si="169"/>
        <v>0</v>
      </c>
      <c r="AP173" s="78">
        <f t="shared" si="169"/>
        <v>0</v>
      </c>
      <c r="AQ173" s="78">
        <f t="shared" si="169"/>
        <v>0</v>
      </c>
      <c r="AR173" s="78">
        <f t="shared" si="169"/>
        <v>0</v>
      </c>
      <c r="AS173" s="78">
        <f t="shared" si="169"/>
        <v>0</v>
      </c>
      <c r="AT173" s="78">
        <f t="shared" si="169"/>
        <v>0</v>
      </c>
      <c r="AU173" s="78">
        <f t="shared" si="169"/>
        <v>0</v>
      </c>
      <c r="AV173" s="78">
        <f t="shared" si="169"/>
        <v>0</v>
      </c>
    </row>
    <row r="174" spans="1:48" ht="14.25">
      <c r="A174" s="74"/>
      <c r="B174" s="39">
        <f>IFERROR((INDEX(GrantList[Account],MATCH(A174,GrantList[Fund],0))),0)</f>
        <v>0</v>
      </c>
      <c r="C174" s="39">
        <f>IFERROR((INDEX(GrantList[Fund Desc],MATCH(A174,GrantList[Fund],0))),0)</f>
        <v>0</v>
      </c>
      <c r="D174" s="37">
        <f t="shared" si="170"/>
        <v>0</v>
      </c>
      <c r="E174" s="38">
        <f>IFERROR((INDEX(GrantList[Study Type],MATCH(A174,GrantList[Fund],0))),0)</f>
        <v>0</v>
      </c>
      <c r="F174" s="36" t="str">
        <f t="shared" si="175"/>
        <v>Full Time</v>
      </c>
      <c r="G174" s="35">
        <f>IFERROR((INDEX(GrantList[Budget End Date],MATCH(A174,GrantList[Fund],0))),0)</f>
        <v>0</v>
      </c>
      <c r="H174" s="34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6">
        <f t="shared" si="171"/>
        <v>0</v>
      </c>
      <c r="V174" s="33"/>
      <c r="W174" s="78">
        <f t="shared" si="172"/>
        <v>0</v>
      </c>
      <c r="X174" s="78">
        <f t="shared" si="168"/>
        <v>0</v>
      </c>
      <c r="Y174" s="78">
        <f t="shared" si="168"/>
        <v>0</v>
      </c>
      <c r="Z174" s="78">
        <f t="shared" si="168"/>
        <v>0</v>
      </c>
      <c r="AA174" s="78">
        <f t="shared" si="168"/>
        <v>0</v>
      </c>
      <c r="AB174" s="78">
        <f t="shared" si="168"/>
        <v>0</v>
      </c>
      <c r="AC174" s="78">
        <f t="shared" si="168"/>
        <v>0</v>
      </c>
      <c r="AD174" s="78">
        <f t="shared" si="168"/>
        <v>0</v>
      </c>
      <c r="AE174" s="78">
        <f t="shared" si="168"/>
        <v>0</v>
      </c>
      <c r="AF174" s="78">
        <f t="shared" si="168"/>
        <v>0</v>
      </c>
      <c r="AG174" s="78">
        <f t="shared" si="168"/>
        <v>0</v>
      </c>
      <c r="AH174" s="78">
        <f t="shared" si="168"/>
        <v>0</v>
      </c>
      <c r="AI174" s="79">
        <f t="shared" si="173"/>
        <v>0</v>
      </c>
      <c r="AK174" s="78">
        <f t="shared" si="174"/>
        <v>0</v>
      </c>
      <c r="AL174" s="78">
        <f t="shared" si="169"/>
        <v>0</v>
      </c>
      <c r="AM174" s="78">
        <f t="shared" si="169"/>
        <v>0</v>
      </c>
      <c r="AN174" s="78">
        <f t="shared" si="169"/>
        <v>0</v>
      </c>
      <c r="AO174" s="78">
        <f t="shared" si="169"/>
        <v>0</v>
      </c>
      <c r="AP174" s="78">
        <f t="shared" si="169"/>
        <v>0</v>
      </c>
      <c r="AQ174" s="78">
        <f t="shared" si="169"/>
        <v>0</v>
      </c>
      <c r="AR174" s="78">
        <f t="shared" si="169"/>
        <v>0</v>
      </c>
      <c r="AS174" s="78">
        <f t="shared" si="169"/>
        <v>0</v>
      </c>
      <c r="AT174" s="78">
        <f t="shared" si="169"/>
        <v>0</v>
      </c>
      <c r="AU174" s="78">
        <f t="shared" si="169"/>
        <v>0</v>
      </c>
      <c r="AV174" s="78">
        <f t="shared" si="169"/>
        <v>0</v>
      </c>
    </row>
    <row r="175" spans="1:48" ht="14.25">
      <c r="A175" s="74"/>
      <c r="B175" s="39">
        <f>IFERROR((INDEX(GrantList[Account],MATCH(A175,GrantList[Fund],0))),0)</f>
        <v>0</v>
      </c>
      <c r="C175" s="39">
        <f>IFERROR((INDEX(GrantList[Fund Desc],MATCH(A175,GrantList[Fund],0))),0)</f>
        <v>0</v>
      </c>
      <c r="D175" s="37">
        <f t="shared" si="170"/>
        <v>0</v>
      </c>
      <c r="E175" s="38">
        <f>IFERROR((INDEX(GrantList[Study Type],MATCH(A175,GrantList[Fund],0))),0)</f>
        <v>0</v>
      </c>
      <c r="F175" s="36" t="str">
        <f t="shared" si="175"/>
        <v>Full Time</v>
      </c>
      <c r="G175" s="35">
        <f>IFERROR((INDEX(GrantList[Budget End Date],MATCH(A175,GrantList[Fund],0))),0)</f>
        <v>0</v>
      </c>
      <c r="H175" s="34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6">
        <f t="shared" si="171"/>
        <v>0</v>
      </c>
      <c r="V175" s="33"/>
      <c r="W175" s="78">
        <f t="shared" si="172"/>
        <v>0</v>
      </c>
      <c r="X175" s="78">
        <f t="shared" si="168"/>
        <v>0</v>
      </c>
      <c r="Y175" s="78">
        <f t="shared" si="168"/>
        <v>0</v>
      </c>
      <c r="Z175" s="78">
        <f t="shared" si="168"/>
        <v>0</v>
      </c>
      <c r="AA175" s="78">
        <f t="shared" si="168"/>
        <v>0</v>
      </c>
      <c r="AB175" s="78">
        <f t="shared" si="168"/>
        <v>0</v>
      </c>
      <c r="AC175" s="78">
        <f t="shared" si="168"/>
        <v>0</v>
      </c>
      <c r="AD175" s="78">
        <f t="shared" si="168"/>
        <v>0</v>
      </c>
      <c r="AE175" s="78">
        <f t="shared" si="168"/>
        <v>0</v>
      </c>
      <c r="AF175" s="78">
        <f t="shared" si="168"/>
        <v>0</v>
      </c>
      <c r="AG175" s="78">
        <f t="shared" si="168"/>
        <v>0</v>
      </c>
      <c r="AH175" s="78">
        <f t="shared" si="168"/>
        <v>0</v>
      </c>
      <c r="AI175" s="79">
        <f t="shared" si="173"/>
        <v>0</v>
      </c>
      <c r="AK175" s="78">
        <f t="shared" si="174"/>
        <v>0</v>
      </c>
      <c r="AL175" s="78">
        <f t="shared" si="169"/>
        <v>0</v>
      </c>
      <c r="AM175" s="78">
        <f t="shared" si="169"/>
        <v>0</v>
      </c>
      <c r="AN175" s="78">
        <f t="shared" si="169"/>
        <v>0</v>
      </c>
      <c r="AO175" s="78">
        <f t="shared" si="169"/>
        <v>0</v>
      </c>
      <c r="AP175" s="78">
        <f t="shared" si="169"/>
        <v>0</v>
      </c>
      <c r="AQ175" s="78">
        <f t="shared" si="169"/>
        <v>0</v>
      </c>
      <c r="AR175" s="78">
        <f t="shared" si="169"/>
        <v>0</v>
      </c>
      <c r="AS175" s="78">
        <f t="shared" si="169"/>
        <v>0</v>
      </c>
      <c r="AT175" s="78">
        <f t="shared" si="169"/>
        <v>0</v>
      </c>
      <c r="AU175" s="78">
        <f t="shared" si="169"/>
        <v>0</v>
      </c>
      <c r="AV175" s="78">
        <f t="shared" si="169"/>
        <v>0</v>
      </c>
    </row>
    <row r="176" spans="1:48" ht="14.25">
      <c r="A176" s="74"/>
      <c r="B176" s="39">
        <f>IFERROR((INDEX(GrantList[Account],MATCH(A176,GrantList[Fund],0))),0)</f>
        <v>0</v>
      </c>
      <c r="C176" s="39">
        <f>IFERROR((INDEX(GrantList[Fund Desc],MATCH(A176,GrantList[Fund],0))),0)</f>
        <v>0</v>
      </c>
      <c r="D176" s="37">
        <f t="shared" si="170"/>
        <v>0</v>
      </c>
      <c r="E176" s="38">
        <f>IFERROR((INDEX(GrantList[Study Type],MATCH(A176,GrantList[Fund],0))),0)</f>
        <v>0</v>
      </c>
      <c r="F176" s="36" t="str">
        <f t="shared" si="175"/>
        <v>Full Time</v>
      </c>
      <c r="G176" s="35">
        <f>IFERROR((INDEX(GrantList[Budget End Date],MATCH(A176,GrantList[Fund],0))),0)</f>
        <v>0</v>
      </c>
      <c r="H176" s="34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6">
        <f t="shared" si="171"/>
        <v>0</v>
      </c>
      <c r="V176" s="33"/>
      <c r="W176" s="78">
        <f t="shared" si="172"/>
        <v>0</v>
      </c>
      <c r="X176" s="78">
        <f t="shared" si="168"/>
        <v>0</v>
      </c>
      <c r="Y176" s="78">
        <f t="shared" si="168"/>
        <v>0</v>
      </c>
      <c r="Z176" s="78">
        <f t="shared" si="168"/>
        <v>0</v>
      </c>
      <c r="AA176" s="78">
        <f t="shared" si="168"/>
        <v>0</v>
      </c>
      <c r="AB176" s="78">
        <f t="shared" si="168"/>
        <v>0</v>
      </c>
      <c r="AC176" s="78">
        <f t="shared" si="168"/>
        <v>0</v>
      </c>
      <c r="AD176" s="78">
        <f t="shared" si="168"/>
        <v>0</v>
      </c>
      <c r="AE176" s="78">
        <f t="shared" si="168"/>
        <v>0</v>
      </c>
      <c r="AF176" s="78">
        <f t="shared" si="168"/>
        <v>0</v>
      </c>
      <c r="AG176" s="78">
        <f t="shared" si="168"/>
        <v>0</v>
      </c>
      <c r="AH176" s="78">
        <f t="shared" si="168"/>
        <v>0</v>
      </c>
      <c r="AI176" s="79">
        <f t="shared" si="173"/>
        <v>0</v>
      </c>
      <c r="AK176" s="78">
        <f t="shared" si="174"/>
        <v>0</v>
      </c>
      <c r="AL176" s="78">
        <f t="shared" si="169"/>
        <v>0</v>
      </c>
      <c r="AM176" s="78">
        <f t="shared" si="169"/>
        <v>0</v>
      </c>
      <c r="AN176" s="78">
        <f t="shared" si="169"/>
        <v>0</v>
      </c>
      <c r="AO176" s="78">
        <f t="shared" si="169"/>
        <v>0</v>
      </c>
      <c r="AP176" s="78">
        <f t="shared" si="169"/>
        <v>0</v>
      </c>
      <c r="AQ176" s="78">
        <f t="shared" si="169"/>
        <v>0</v>
      </c>
      <c r="AR176" s="78">
        <f t="shared" si="169"/>
        <v>0</v>
      </c>
      <c r="AS176" s="78">
        <f t="shared" si="169"/>
        <v>0</v>
      </c>
      <c r="AT176" s="78">
        <f t="shared" si="169"/>
        <v>0</v>
      </c>
      <c r="AU176" s="78">
        <f t="shared" si="169"/>
        <v>0</v>
      </c>
      <c r="AV176" s="78">
        <f t="shared" si="169"/>
        <v>0</v>
      </c>
    </row>
    <row r="177" spans="1:48" ht="14.25">
      <c r="A177" s="74"/>
      <c r="B177" s="39">
        <f>IFERROR((INDEX(GrantList[Account],MATCH(A177,GrantList[Fund],0))),0)</f>
        <v>0</v>
      </c>
      <c r="C177" s="39">
        <f>IFERROR((INDEX(GrantList[Fund Desc],MATCH(A177,GrantList[Fund],0))),0)</f>
        <v>0</v>
      </c>
      <c r="D177" s="37">
        <f t="shared" si="170"/>
        <v>0</v>
      </c>
      <c r="E177" s="38">
        <f>IFERROR((INDEX(GrantList[Study Type],MATCH(A177,GrantList[Fund],0))),0)</f>
        <v>0</v>
      </c>
      <c r="F177" s="36" t="str">
        <f t="shared" si="175"/>
        <v>Full Time</v>
      </c>
      <c r="G177" s="35">
        <f>IFERROR((INDEX(GrantList[Budget End Date],MATCH(A177,GrantList[Fund],0))),0)</f>
        <v>0</v>
      </c>
      <c r="H177" s="34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6">
        <f t="shared" si="171"/>
        <v>0</v>
      </c>
      <c r="V177" s="33"/>
      <c r="W177" s="78">
        <f t="shared" si="172"/>
        <v>0</v>
      </c>
      <c r="X177" s="78">
        <f t="shared" si="168"/>
        <v>0</v>
      </c>
      <c r="Y177" s="78">
        <f t="shared" si="168"/>
        <v>0</v>
      </c>
      <c r="Z177" s="78">
        <f t="shared" si="168"/>
        <v>0</v>
      </c>
      <c r="AA177" s="78">
        <f t="shared" si="168"/>
        <v>0</v>
      </c>
      <c r="AB177" s="78">
        <f t="shared" si="168"/>
        <v>0</v>
      </c>
      <c r="AC177" s="78">
        <f t="shared" si="168"/>
        <v>0</v>
      </c>
      <c r="AD177" s="78">
        <f t="shared" si="168"/>
        <v>0</v>
      </c>
      <c r="AE177" s="78">
        <f t="shared" si="168"/>
        <v>0</v>
      </c>
      <c r="AF177" s="78">
        <f t="shared" si="168"/>
        <v>0</v>
      </c>
      <c r="AG177" s="78">
        <f t="shared" si="168"/>
        <v>0</v>
      </c>
      <c r="AH177" s="78">
        <f t="shared" si="168"/>
        <v>0</v>
      </c>
      <c r="AI177" s="79">
        <f t="shared" si="173"/>
        <v>0</v>
      </c>
      <c r="AK177" s="78">
        <f t="shared" si="174"/>
        <v>0</v>
      </c>
      <c r="AL177" s="78">
        <f t="shared" si="169"/>
        <v>0</v>
      </c>
      <c r="AM177" s="78">
        <f t="shared" si="169"/>
        <v>0</v>
      </c>
      <c r="AN177" s="78">
        <f t="shared" si="169"/>
        <v>0</v>
      </c>
      <c r="AO177" s="78">
        <f t="shared" si="169"/>
        <v>0</v>
      </c>
      <c r="AP177" s="78">
        <f t="shared" si="169"/>
        <v>0</v>
      </c>
      <c r="AQ177" s="78">
        <f t="shared" si="169"/>
        <v>0</v>
      </c>
      <c r="AR177" s="78">
        <f t="shared" si="169"/>
        <v>0</v>
      </c>
      <c r="AS177" s="78">
        <f t="shared" si="169"/>
        <v>0</v>
      </c>
      <c r="AT177" s="78">
        <f t="shared" si="169"/>
        <v>0</v>
      </c>
      <c r="AU177" s="78">
        <f t="shared" si="169"/>
        <v>0</v>
      </c>
      <c r="AV177" s="78">
        <f t="shared" si="169"/>
        <v>0</v>
      </c>
    </row>
    <row r="178" spans="1:48" ht="13.5" customHeight="1">
      <c r="C178" s="32" t="s">
        <v>16</v>
      </c>
      <c r="D178" s="31">
        <f>SUM(D170:D177)</f>
        <v>0</v>
      </c>
      <c r="E178" s="30"/>
      <c r="F178" s="29"/>
      <c r="I178" s="76">
        <f t="shared" ref="I178:T178" si="176">SUM(I170:I177)</f>
        <v>0</v>
      </c>
      <c r="J178" s="76">
        <f t="shared" si="176"/>
        <v>0</v>
      </c>
      <c r="K178" s="76">
        <f t="shared" si="176"/>
        <v>0</v>
      </c>
      <c r="L178" s="76">
        <f t="shared" si="176"/>
        <v>0</v>
      </c>
      <c r="M178" s="76">
        <f t="shared" si="176"/>
        <v>0</v>
      </c>
      <c r="N178" s="76">
        <f t="shared" si="176"/>
        <v>0</v>
      </c>
      <c r="O178" s="76">
        <f t="shared" si="176"/>
        <v>0</v>
      </c>
      <c r="P178" s="76">
        <f t="shared" si="176"/>
        <v>0</v>
      </c>
      <c r="Q178" s="76">
        <f t="shared" si="176"/>
        <v>0</v>
      </c>
      <c r="R178" s="76">
        <f t="shared" si="176"/>
        <v>0</v>
      </c>
      <c r="S178" s="76">
        <f t="shared" si="176"/>
        <v>0</v>
      </c>
      <c r="T178" s="76">
        <f t="shared" si="176"/>
        <v>0</v>
      </c>
      <c r="U178" s="76">
        <f t="shared" si="171"/>
        <v>0</v>
      </c>
      <c r="V178" s="26"/>
      <c r="W178" s="78">
        <f>SUM(W170:W177)</f>
        <v>0</v>
      </c>
      <c r="X178" s="78">
        <f t="shared" ref="X178:AH178" si="177">SUM(X170:X177)</f>
        <v>0</v>
      </c>
      <c r="Y178" s="78">
        <f t="shared" si="177"/>
        <v>0</v>
      </c>
      <c r="Z178" s="78">
        <f t="shared" si="177"/>
        <v>0</v>
      </c>
      <c r="AA178" s="78">
        <f t="shared" si="177"/>
        <v>0</v>
      </c>
      <c r="AB178" s="78">
        <f t="shared" si="177"/>
        <v>0</v>
      </c>
      <c r="AC178" s="78">
        <f t="shared" si="177"/>
        <v>0</v>
      </c>
      <c r="AD178" s="78">
        <f t="shared" si="177"/>
        <v>0</v>
      </c>
      <c r="AE178" s="78">
        <f t="shared" si="177"/>
        <v>0</v>
      </c>
      <c r="AF178" s="78">
        <f t="shared" si="177"/>
        <v>0</v>
      </c>
      <c r="AG178" s="78">
        <f t="shared" si="177"/>
        <v>0</v>
      </c>
      <c r="AH178" s="78">
        <f t="shared" si="177"/>
        <v>0</v>
      </c>
      <c r="AI178" s="78">
        <f t="shared" ref="AI178" si="178">SUM(AI170:AI177)</f>
        <v>0</v>
      </c>
      <c r="AK178" s="78">
        <f>SUM(AK170:AK177)</f>
        <v>0</v>
      </c>
      <c r="AL178" s="78">
        <f t="shared" ref="AL178:AV178" si="179">SUM(AL170:AL177)</f>
        <v>0</v>
      </c>
      <c r="AM178" s="78">
        <f t="shared" si="179"/>
        <v>0</v>
      </c>
      <c r="AN178" s="78">
        <f t="shared" si="179"/>
        <v>0</v>
      </c>
      <c r="AO178" s="78">
        <f t="shared" si="179"/>
        <v>0</v>
      </c>
      <c r="AP178" s="78">
        <f t="shared" si="179"/>
        <v>0</v>
      </c>
      <c r="AQ178" s="78">
        <f t="shared" si="179"/>
        <v>0</v>
      </c>
      <c r="AR178" s="78">
        <f t="shared" si="179"/>
        <v>0</v>
      </c>
      <c r="AS178" s="78">
        <f t="shared" si="179"/>
        <v>0</v>
      </c>
      <c r="AT178" s="78">
        <f t="shared" si="179"/>
        <v>0</v>
      </c>
      <c r="AU178" s="78">
        <f t="shared" si="179"/>
        <v>0</v>
      </c>
      <c r="AV178" s="78">
        <f t="shared" si="179"/>
        <v>0</v>
      </c>
    </row>
    <row r="179" spans="1:48">
      <c r="D179" s="25">
        <f>+D178-D167</f>
        <v>0</v>
      </c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7"/>
      <c r="V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 spans="1:48">
      <c r="D180" s="25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48"/>
      <c r="V180" s="26"/>
    </row>
    <row r="182" spans="1:48" ht="12.75">
      <c r="A182" s="47" t="s">
        <v>90</v>
      </c>
      <c r="B182" s="113"/>
      <c r="D182" s="46"/>
      <c r="E182" s="45">
        <f>D182/12</f>
        <v>0</v>
      </c>
      <c r="F182" s="24" t="s">
        <v>24</v>
      </c>
      <c r="AL182" s="73">
        <v>0.30499999999999999</v>
      </c>
      <c r="AM182" s="73">
        <v>0.09</v>
      </c>
      <c r="AO182" s="73">
        <v>0.32600000000000001</v>
      </c>
    </row>
    <row r="183" spans="1:48" ht="12.75">
      <c r="A183" s="47" t="s">
        <v>91</v>
      </c>
      <c r="B183" s="44"/>
      <c r="J183" s="43"/>
      <c r="K183" s="43"/>
      <c r="L183" s="43"/>
      <c r="M183" s="43"/>
      <c r="N183" s="43"/>
      <c r="AK183" s="24" t="s">
        <v>23</v>
      </c>
    </row>
    <row r="184" spans="1:48">
      <c r="A184" s="42" t="s">
        <v>15</v>
      </c>
      <c r="B184" s="42" t="s">
        <v>14</v>
      </c>
      <c r="C184" s="42" t="s">
        <v>13</v>
      </c>
      <c r="D184" s="42" t="s">
        <v>21</v>
      </c>
      <c r="E184" s="42" t="s">
        <v>22</v>
      </c>
      <c r="F184" s="42" t="s">
        <v>20</v>
      </c>
      <c r="G184" s="42" t="s">
        <v>19</v>
      </c>
      <c r="I184" s="40">
        <f>I169</f>
        <v>44743</v>
      </c>
      <c r="J184" s="40">
        <f t="shared" ref="J184:T184" si="180">J169</f>
        <v>44774</v>
      </c>
      <c r="K184" s="40">
        <f t="shared" si="180"/>
        <v>44805</v>
      </c>
      <c r="L184" s="40">
        <f t="shared" si="180"/>
        <v>44835</v>
      </c>
      <c r="M184" s="40">
        <f t="shared" si="180"/>
        <v>44866</v>
      </c>
      <c r="N184" s="40">
        <f t="shared" si="180"/>
        <v>44896</v>
      </c>
      <c r="O184" s="40">
        <f t="shared" si="180"/>
        <v>44927</v>
      </c>
      <c r="P184" s="40">
        <f t="shared" si="180"/>
        <v>44958</v>
      </c>
      <c r="Q184" s="40">
        <f t="shared" si="180"/>
        <v>44986</v>
      </c>
      <c r="R184" s="40">
        <f t="shared" si="180"/>
        <v>45017</v>
      </c>
      <c r="S184" s="40">
        <f t="shared" si="180"/>
        <v>45047</v>
      </c>
      <c r="T184" s="40">
        <f t="shared" si="180"/>
        <v>45078</v>
      </c>
      <c r="U184" s="41" t="s">
        <v>57</v>
      </c>
      <c r="W184" s="40">
        <f>I184</f>
        <v>44743</v>
      </c>
      <c r="X184" s="40">
        <f t="shared" ref="X184:AH184" si="181">J184</f>
        <v>44774</v>
      </c>
      <c r="Y184" s="40">
        <f t="shared" si="181"/>
        <v>44805</v>
      </c>
      <c r="Z184" s="40">
        <f t="shared" si="181"/>
        <v>44835</v>
      </c>
      <c r="AA184" s="40">
        <f t="shared" si="181"/>
        <v>44866</v>
      </c>
      <c r="AB184" s="40">
        <f t="shared" si="181"/>
        <v>44896</v>
      </c>
      <c r="AC184" s="40">
        <f t="shared" si="181"/>
        <v>44927</v>
      </c>
      <c r="AD184" s="40">
        <f t="shared" si="181"/>
        <v>44958</v>
      </c>
      <c r="AE184" s="40">
        <f t="shared" si="181"/>
        <v>44986</v>
      </c>
      <c r="AF184" s="40">
        <f t="shared" si="181"/>
        <v>45017</v>
      </c>
      <c r="AG184" s="40">
        <f t="shared" si="181"/>
        <v>45047</v>
      </c>
      <c r="AH184" s="40">
        <f t="shared" si="181"/>
        <v>45078</v>
      </c>
      <c r="AI184" s="41" t="s">
        <v>18</v>
      </c>
      <c r="AK184" s="40">
        <f>W184</f>
        <v>44743</v>
      </c>
      <c r="AL184" s="40">
        <f t="shared" ref="AL184:AV184" si="182">X184</f>
        <v>44774</v>
      </c>
      <c r="AM184" s="40">
        <f t="shared" si="182"/>
        <v>44805</v>
      </c>
      <c r="AN184" s="40">
        <f t="shared" si="182"/>
        <v>44835</v>
      </c>
      <c r="AO184" s="40">
        <f t="shared" si="182"/>
        <v>44866</v>
      </c>
      <c r="AP184" s="40">
        <f t="shared" si="182"/>
        <v>44896</v>
      </c>
      <c r="AQ184" s="40">
        <f t="shared" si="182"/>
        <v>44927</v>
      </c>
      <c r="AR184" s="40">
        <f t="shared" si="182"/>
        <v>44958</v>
      </c>
      <c r="AS184" s="40">
        <f t="shared" si="182"/>
        <v>44986</v>
      </c>
      <c r="AT184" s="40">
        <f t="shared" si="182"/>
        <v>45017</v>
      </c>
      <c r="AU184" s="40">
        <f t="shared" si="182"/>
        <v>45047</v>
      </c>
      <c r="AV184" s="40">
        <f t="shared" si="182"/>
        <v>45078</v>
      </c>
    </row>
    <row r="185" spans="1:48" ht="14.25">
      <c r="A185" s="74"/>
      <c r="B185" s="39">
        <f>IFERROR((INDEX(GrantList[Account],MATCH(A185,GrantList[Fund],0))),0)</f>
        <v>0</v>
      </c>
      <c r="C185" s="39">
        <f>IFERROR((INDEX(GrantList[Fund Desc],MATCH(A185,GrantList[Fund],0))),0)</f>
        <v>0</v>
      </c>
      <c r="D185" s="37">
        <f>+AI185</f>
        <v>0</v>
      </c>
      <c r="E185" s="38">
        <f>IFERROR((INDEX(GrantList[Study Type],MATCH(A185,GrantList[Fund],0))),0)</f>
        <v>0</v>
      </c>
      <c r="F185" s="36" t="s">
        <v>17</v>
      </c>
      <c r="G185" s="35">
        <f>IFERROR((INDEX(GrantList[Budget End Date],MATCH(A185,GrantList[Fund],0))),0)</f>
        <v>0</v>
      </c>
      <c r="H185" s="34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6">
        <f>SUM(I185:T185)/12</f>
        <v>0</v>
      </c>
      <c r="V185" s="33"/>
      <c r="W185" s="78">
        <f>IF(W$4&lt;$G185,I185*$E$182,0)</f>
        <v>0</v>
      </c>
      <c r="X185" s="78">
        <f t="shared" ref="X185:AH192" si="183">IF(X$4&lt;$G185,J185*$E$182,0)</f>
        <v>0</v>
      </c>
      <c r="Y185" s="78">
        <f t="shared" si="183"/>
        <v>0</v>
      </c>
      <c r="Z185" s="78">
        <f t="shared" si="183"/>
        <v>0</v>
      </c>
      <c r="AA185" s="78">
        <f t="shared" si="183"/>
        <v>0</v>
      </c>
      <c r="AB185" s="78">
        <f t="shared" si="183"/>
        <v>0</v>
      </c>
      <c r="AC185" s="78">
        <f t="shared" si="183"/>
        <v>0</v>
      </c>
      <c r="AD185" s="78">
        <f t="shared" si="183"/>
        <v>0</v>
      </c>
      <c r="AE185" s="78">
        <f t="shared" si="183"/>
        <v>0</v>
      </c>
      <c r="AF185" s="78">
        <f t="shared" si="183"/>
        <v>0</v>
      </c>
      <c r="AG185" s="78">
        <f t="shared" si="183"/>
        <v>0</v>
      </c>
      <c r="AH185" s="78">
        <f t="shared" si="183"/>
        <v>0</v>
      </c>
      <c r="AI185" s="79">
        <f>SUM(W185:AH185)</f>
        <v>0</v>
      </c>
      <c r="AK185" s="78">
        <f>IF(AND(AK$4&lt;=$G185,$F185="Full Time",$E185="Non-Federal"),W185*$AO$2,IF(AND(AK$4&lt;=$G185,$F185="Full Time",$E185="Federal"),W185*$AL$2,(IF(AND(AK$4&lt;=$G185,$F185="Part Time"),$W185*$AM$2,0))))</f>
        <v>0</v>
      </c>
      <c r="AL185" s="78">
        <f t="shared" ref="AL185:AV192" si="184">IF(AND(AL$4&lt;=$G185,$F185="Full Time",$E185="Non-Federal"),X185*$AO$2,IF(AND(AL$4&lt;=$G185,$F185="Full Time",$E185="Federal"),X185*$AL$2,(IF(AND(AL$4&lt;=$G185,$F185="Part Time"),$W185*$AM$2,0))))</f>
        <v>0</v>
      </c>
      <c r="AM185" s="78">
        <f t="shared" si="184"/>
        <v>0</v>
      </c>
      <c r="AN185" s="78">
        <f t="shared" si="184"/>
        <v>0</v>
      </c>
      <c r="AO185" s="78">
        <f t="shared" si="184"/>
        <v>0</v>
      </c>
      <c r="AP185" s="78">
        <f t="shared" si="184"/>
        <v>0</v>
      </c>
      <c r="AQ185" s="78">
        <f t="shared" si="184"/>
        <v>0</v>
      </c>
      <c r="AR185" s="78">
        <f t="shared" si="184"/>
        <v>0</v>
      </c>
      <c r="AS185" s="78">
        <f t="shared" si="184"/>
        <v>0</v>
      </c>
      <c r="AT185" s="78">
        <f t="shared" si="184"/>
        <v>0</v>
      </c>
      <c r="AU185" s="78">
        <f t="shared" si="184"/>
        <v>0</v>
      </c>
      <c r="AV185" s="78">
        <f t="shared" si="184"/>
        <v>0</v>
      </c>
    </row>
    <row r="186" spans="1:48" ht="14.25">
      <c r="A186" s="74"/>
      <c r="B186" s="39">
        <f>IFERROR((INDEX(GrantList[Account],MATCH(A186,GrantList[Fund],0))),0)</f>
        <v>0</v>
      </c>
      <c r="C186" s="39">
        <f>IFERROR((INDEX(GrantList[Fund Desc],MATCH(A186,GrantList[Fund],0))),0)</f>
        <v>0</v>
      </c>
      <c r="D186" s="37">
        <f t="shared" ref="D186:D192" si="185">+AI186</f>
        <v>0</v>
      </c>
      <c r="E186" s="38">
        <f>IFERROR((INDEX(GrantList[Study Type],MATCH(A186,GrantList[Fund],0))),0)</f>
        <v>0</v>
      </c>
      <c r="F186" s="36" t="str">
        <f>F185</f>
        <v>Full Time</v>
      </c>
      <c r="G186" s="35">
        <f>IFERROR((INDEX(GrantList[Budget End Date],MATCH(A186,GrantList[Fund],0))),0)</f>
        <v>0</v>
      </c>
      <c r="H186" s="34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6">
        <f t="shared" ref="U186:U193" si="186">SUM(I186:T186)/12</f>
        <v>0</v>
      </c>
      <c r="V186" s="33"/>
      <c r="W186" s="78">
        <f t="shared" ref="W186:W192" si="187">IF(W$4&lt;$G186,I186*$E$182,0)</f>
        <v>0</v>
      </c>
      <c r="X186" s="78">
        <f t="shared" si="183"/>
        <v>0</v>
      </c>
      <c r="Y186" s="78">
        <f t="shared" si="183"/>
        <v>0</v>
      </c>
      <c r="Z186" s="78">
        <f t="shared" si="183"/>
        <v>0</v>
      </c>
      <c r="AA186" s="78">
        <f t="shared" si="183"/>
        <v>0</v>
      </c>
      <c r="AB186" s="78">
        <f t="shared" si="183"/>
        <v>0</v>
      </c>
      <c r="AC186" s="78">
        <f t="shared" si="183"/>
        <v>0</v>
      </c>
      <c r="AD186" s="78">
        <f t="shared" si="183"/>
        <v>0</v>
      </c>
      <c r="AE186" s="78">
        <f t="shared" si="183"/>
        <v>0</v>
      </c>
      <c r="AF186" s="78">
        <f t="shared" si="183"/>
        <v>0</v>
      </c>
      <c r="AG186" s="78">
        <f t="shared" si="183"/>
        <v>0</v>
      </c>
      <c r="AH186" s="78">
        <f t="shared" si="183"/>
        <v>0</v>
      </c>
      <c r="AI186" s="79">
        <f t="shared" ref="AI186:AI192" si="188">SUM(W186:AH186)</f>
        <v>0</v>
      </c>
      <c r="AK186" s="78">
        <f t="shared" ref="AK186:AK192" si="189">IF(AND(AK$4&lt;=$G186,$F186="Full Time",$E186="Non-Federal"),W186*$AO$2,IF(AND(AK$4&lt;=$G186,$F186="Full Time",$E186="Federal"),W186*$AL$2,(IF(AND(AK$4&lt;=$G186,$F186="Part Time"),$W186*$AM$2,0))))</f>
        <v>0</v>
      </c>
      <c r="AL186" s="78">
        <f t="shared" si="184"/>
        <v>0</v>
      </c>
      <c r="AM186" s="78">
        <f t="shared" si="184"/>
        <v>0</v>
      </c>
      <c r="AN186" s="78">
        <f t="shared" si="184"/>
        <v>0</v>
      </c>
      <c r="AO186" s="78">
        <f t="shared" si="184"/>
        <v>0</v>
      </c>
      <c r="AP186" s="78">
        <f t="shared" si="184"/>
        <v>0</v>
      </c>
      <c r="AQ186" s="78">
        <f t="shared" si="184"/>
        <v>0</v>
      </c>
      <c r="AR186" s="78">
        <f t="shared" si="184"/>
        <v>0</v>
      </c>
      <c r="AS186" s="78">
        <f t="shared" si="184"/>
        <v>0</v>
      </c>
      <c r="AT186" s="78">
        <f t="shared" si="184"/>
        <v>0</v>
      </c>
      <c r="AU186" s="78">
        <f t="shared" si="184"/>
        <v>0</v>
      </c>
      <c r="AV186" s="78">
        <f t="shared" si="184"/>
        <v>0</v>
      </c>
    </row>
    <row r="187" spans="1:48" ht="14.25">
      <c r="A187" s="74"/>
      <c r="B187" s="39">
        <f>IFERROR((INDEX(GrantList[Account],MATCH(A187,GrantList[Fund],0))),0)</f>
        <v>0</v>
      </c>
      <c r="C187" s="39">
        <f>IFERROR((INDEX(GrantList[Fund Desc],MATCH(A187,GrantList[Fund],0))),0)</f>
        <v>0</v>
      </c>
      <c r="D187" s="37">
        <f t="shared" si="185"/>
        <v>0</v>
      </c>
      <c r="E187" s="38">
        <f>IFERROR((INDEX(GrantList[Study Type],MATCH(A187,GrantList[Fund],0))),0)</f>
        <v>0</v>
      </c>
      <c r="F187" s="36" t="str">
        <f t="shared" ref="F187:F192" si="190">F186</f>
        <v>Full Time</v>
      </c>
      <c r="G187" s="35">
        <f>IFERROR((INDEX(GrantList[Budget End Date],MATCH(A187,GrantList[Fund],0))),0)</f>
        <v>0</v>
      </c>
      <c r="H187" s="34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6">
        <f t="shared" si="186"/>
        <v>0</v>
      </c>
      <c r="V187" s="33"/>
      <c r="W187" s="78">
        <f t="shared" si="187"/>
        <v>0</v>
      </c>
      <c r="X187" s="78">
        <f t="shared" si="183"/>
        <v>0</v>
      </c>
      <c r="Y187" s="78">
        <f t="shared" si="183"/>
        <v>0</v>
      </c>
      <c r="Z187" s="78">
        <f t="shared" si="183"/>
        <v>0</v>
      </c>
      <c r="AA187" s="78">
        <f t="shared" si="183"/>
        <v>0</v>
      </c>
      <c r="AB187" s="78">
        <f t="shared" si="183"/>
        <v>0</v>
      </c>
      <c r="AC187" s="78">
        <f t="shared" si="183"/>
        <v>0</v>
      </c>
      <c r="AD187" s="78">
        <f t="shared" si="183"/>
        <v>0</v>
      </c>
      <c r="AE187" s="78">
        <f t="shared" si="183"/>
        <v>0</v>
      </c>
      <c r="AF187" s="78">
        <f t="shared" si="183"/>
        <v>0</v>
      </c>
      <c r="AG187" s="78">
        <f t="shared" si="183"/>
        <v>0</v>
      </c>
      <c r="AH187" s="78">
        <f t="shared" si="183"/>
        <v>0</v>
      </c>
      <c r="AI187" s="79">
        <f t="shared" si="188"/>
        <v>0</v>
      </c>
      <c r="AK187" s="78">
        <f t="shared" si="189"/>
        <v>0</v>
      </c>
      <c r="AL187" s="78">
        <f t="shared" si="184"/>
        <v>0</v>
      </c>
      <c r="AM187" s="78">
        <f t="shared" si="184"/>
        <v>0</v>
      </c>
      <c r="AN187" s="78">
        <f t="shared" si="184"/>
        <v>0</v>
      </c>
      <c r="AO187" s="78">
        <f t="shared" si="184"/>
        <v>0</v>
      </c>
      <c r="AP187" s="78">
        <f t="shared" si="184"/>
        <v>0</v>
      </c>
      <c r="AQ187" s="78">
        <f t="shared" si="184"/>
        <v>0</v>
      </c>
      <c r="AR187" s="78">
        <f t="shared" si="184"/>
        <v>0</v>
      </c>
      <c r="AS187" s="78">
        <f t="shared" si="184"/>
        <v>0</v>
      </c>
      <c r="AT187" s="78">
        <f t="shared" si="184"/>
        <v>0</v>
      </c>
      <c r="AU187" s="78">
        <f t="shared" si="184"/>
        <v>0</v>
      </c>
      <c r="AV187" s="78">
        <f t="shared" si="184"/>
        <v>0</v>
      </c>
    </row>
    <row r="188" spans="1:48" ht="14.25">
      <c r="A188" s="74"/>
      <c r="B188" s="39">
        <f>IFERROR((INDEX(GrantList[Account],MATCH(A188,GrantList[Fund],0))),0)</f>
        <v>0</v>
      </c>
      <c r="C188" s="39">
        <f>IFERROR((INDEX(GrantList[Fund Desc],MATCH(A188,GrantList[Fund],0))),0)</f>
        <v>0</v>
      </c>
      <c r="D188" s="37">
        <f t="shared" si="185"/>
        <v>0</v>
      </c>
      <c r="E188" s="38">
        <f>IFERROR((INDEX(GrantList[Study Type],MATCH(A188,GrantList[Fund],0))),0)</f>
        <v>0</v>
      </c>
      <c r="F188" s="36" t="str">
        <f t="shared" si="190"/>
        <v>Full Time</v>
      </c>
      <c r="G188" s="35">
        <f>IFERROR((INDEX(GrantList[Budget End Date],MATCH(A188,GrantList[Fund],0))),0)</f>
        <v>0</v>
      </c>
      <c r="H188" s="34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6">
        <f t="shared" si="186"/>
        <v>0</v>
      </c>
      <c r="V188" s="33"/>
      <c r="W188" s="78">
        <f t="shared" si="187"/>
        <v>0</v>
      </c>
      <c r="X188" s="78">
        <f t="shared" si="183"/>
        <v>0</v>
      </c>
      <c r="Y188" s="78">
        <f t="shared" si="183"/>
        <v>0</v>
      </c>
      <c r="Z188" s="78">
        <f t="shared" si="183"/>
        <v>0</v>
      </c>
      <c r="AA188" s="78">
        <f t="shared" si="183"/>
        <v>0</v>
      </c>
      <c r="AB188" s="78">
        <f t="shared" si="183"/>
        <v>0</v>
      </c>
      <c r="AC188" s="78">
        <f t="shared" si="183"/>
        <v>0</v>
      </c>
      <c r="AD188" s="78">
        <f t="shared" si="183"/>
        <v>0</v>
      </c>
      <c r="AE188" s="78">
        <f t="shared" si="183"/>
        <v>0</v>
      </c>
      <c r="AF188" s="78">
        <f t="shared" si="183"/>
        <v>0</v>
      </c>
      <c r="AG188" s="78">
        <f t="shared" si="183"/>
        <v>0</v>
      </c>
      <c r="AH188" s="78">
        <f t="shared" si="183"/>
        <v>0</v>
      </c>
      <c r="AI188" s="79">
        <f t="shared" si="188"/>
        <v>0</v>
      </c>
      <c r="AK188" s="78">
        <f t="shared" si="189"/>
        <v>0</v>
      </c>
      <c r="AL188" s="78">
        <f t="shared" si="184"/>
        <v>0</v>
      </c>
      <c r="AM188" s="78">
        <f t="shared" si="184"/>
        <v>0</v>
      </c>
      <c r="AN188" s="78">
        <f t="shared" si="184"/>
        <v>0</v>
      </c>
      <c r="AO188" s="78">
        <f t="shared" si="184"/>
        <v>0</v>
      </c>
      <c r="AP188" s="78">
        <f t="shared" si="184"/>
        <v>0</v>
      </c>
      <c r="AQ188" s="78">
        <f t="shared" si="184"/>
        <v>0</v>
      </c>
      <c r="AR188" s="78">
        <f t="shared" si="184"/>
        <v>0</v>
      </c>
      <c r="AS188" s="78">
        <f t="shared" si="184"/>
        <v>0</v>
      </c>
      <c r="AT188" s="78">
        <f t="shared" si="184"/>
        <v>0</v>
      </c>
      <c r="AU188" s="78">
        <f t="shared" si="184"/>
        <v>0</v>
      </c>
      <c r="AV188" s="78">
        <f t="shared" si="184"/>
        <v>0</v>
      </c>
    </row>
    <row r="189" spans="1:48" ht="14.25">
      <c r="A189" s="74"/>
      <c r="B189" s="39">
        <f>IFERROR((INDEX(GrantList[Account],MATCH(A189,GrantList[Fund],0))),0)</f>
        <v>0</v>
      </c>
      <c r="C189" s="39">
        <f>IFERROR((INDEX(GrantList[Fund Desc],MATCH(A189,GrantList[Fund],0))),0)</f>
        <v>0</v>
      </c>
      <c r="D189" s="37">
        <f t="shared" si="185"/>
        <v>0</v>
      </c>
      <c r="E189" s="38">
        <f>IFERROR((INDEX(GrantList[Study Type],MATCH(A189,GrantList[Fund],0))),0)</f>
        <v>0</v>
      </c>
      <c r="F189" s="36" t="str">
        <f t="shared" si="190"/>
        <v>Full Time</v>
      </c>
      <c r="G189" s="35">
        <f>IFERROR((INDEX(GrantList[Budget End Date],MATCH(A189,GrantList[Fund],0))),0)</f>
        <v>0</v>
      </c>
      <c r="H189" s="34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6">
        <f t="shared" si="186"/>
        <v>0</v>
      </c>
      <c r="V189" s="33"/>
      <c r="W189" s="78">
        <f t="shared" si="187"/>
        <v>0</v>
      </c>
      <c r="X189" s="78">
        <f t="shared" si="183"/>
        <v>0</v>
      </c>
      <c r="Y189" s="78">
        <f t="shared" si="183"/>
        <v>0</v>
      </c>
      <c r="Z189" s="78">
        <f t="shared" si="183"/>
        <v>0</v>
      </c>
      <c r="AA189" s="78">
        <f t="shared" si="183"/>
        <v>0</v>
      </c>
      <c r="AB189" s="78">
        <f t="shared" si="183"/>
        <v>0</v>
      </c>
      <c r="AC189" s="78">
        <f t="shared" si="183"/>
        <v>0</v>
      </c>
      <c r="AD189" s="78">
        <f t="shared" si="183"/>
        <v>0</v>
      </c>
      <c r="AE189" s="78">
        <f t="shared" si="183"/>
        <v>0</v>
      </c>
      <c r="AF189" s="78">
        <f t="shared" si="183"/>
        <v>0</v>
      </c>
      <c r="AG189" s="78">
        <f t="shared" si="183"/>
        <v>0</v>
      </c>
      <c r="AH189" s="78">
        <f t="shared" si="183"/>
        <v>0</v>
      </c>
      <c r="AI189" s="79">
        <f t="shared" si="188"/>
        <v>0</v>
      </c>
      <c r="AK189" s="78">
        <f t="shared" si="189"/>
        <v>0</v>
      </c>
      <c r="AL189" s="78">
        <f t="shared" si="184"/>
        <v>0</v>
      </c>
      <c r="AM189" s="78">
        <f t="shared" si="184"/>
        <v>0</v>
      </c>
      <c r="AN189" s="78">
        <f t="shared" si="184"/>
        <v>0</v>
      </c>
      <c r="AO189" s="78">
        <f t="shared" si="184"/>
        <v>0</v>
      </c>
      <c r="AP189" s="78">
        <f t="shared" si="184"/>
        <v>0</v>
      </c>
      <c r="AQ189" s="78">
        <f t="shared" si="184"/>
        <v>0</v>
      </c>
      <c r="AR189" s="78">
        <f t="shared" si="184"/>
        <v>0</v>
      </c>
      <c r="AS189" s="78">
        <f t="shared" si="184"/>
        <v>0</v>
      </c>
      <c r="AT189" s="78">
        <f t="shared" si="184"/>
        <v>0</v>
      </c>
      <c r="AU189" s="78">
        <f t="shared" si="184"/>
        <v>0</v>
      </c>
      <c r="AV189" s="78">
        <f t="shared" si="184"/>
        <v>0</v>
      </c>
    </row>
    <row r="190" spans="1:48" ht="14.25">
      <c r="A190" s="74"/>
      <c r="B190" s="39">
        <f>IFERROR((INDEX(GrantList[Account],MATCH(A190,GrantList[Fund],0))),0)</f>
        <v>0</v>
      </c>
      <c r="C190" s="39">
        <f>IFERROR((INDEX(GrantList[Fund Desc],MATCH(A190,GrantList[Fund],0))),0)</f>
        <v>0</v>
      </c>
      <c r="D190" s="37">
        <f t="shared" si="185"/>
        <v>0</v>
      </c>
      <c r="E190" s="38">
        <f>IFERROR((INDEX(GrantList[Study Type],MATCH(A190,GrantList[Fund],0))),0)</f>
        <v>0</v>
      </c>
      <c r="F190" s="36" t="str">
        <f t="shared" si="190"/>
        <v>Full Time</v>
      </c>
      <c r="G190" s="35">
        <f>IFERROR((INDEX(GrantList[Budget End Date],MATCH(A190,GrantList[Fund],0))),0)</f>
        <v>0</v>
      </c>
      <c r="H190" s="34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6">
        <f t="shared" si="186"/>
        <v>0</v>
      </c>
      <c r="V190" s="33"/>
      <c r="W190" s="78">
        <f t="shared" si="187"/>
        <v>0</v>
      </c>
      <c r="X190" s="78">
        <f t="shared" si="183"/>
        <v>0</v>
      </c>
      <c r="Y190" s="78">
        <f t="shared" si="183"/>
        <v>0</v>
      </c>
      <c r="Z190" s="78">
        <f t="shared" si="183"/>
        <v>0</v>
      </c>
      <c r="AA190" s="78">
        <f t="shared" si="183"/>
        <v>0</v>
      </c>
      <c r="AB190" s="78">
        <f t="shared" si="183"/>
        <v>0</v>
      </c>
      <c r="AC190" s="78">
        <f t="shared" si="183"/>
        <v>0</v>
      </c>
      <c r="AD190" s="78">
        <f t="shared" si="183"/>
        <v>0</v>
      </c>
      <c r="AE190" s="78">
        <f t="shared" si="183"/>
        <v>0</v>
      </c>
      <c r="AF190" s="78">
        <f t="shared" si="183"/>
        <v>0</v>
      </c>
      <c r="AG190" s="78">
        <f t="shared" si="183"/>
        <v>0</v>
      </c>
      <c r="AH190" s="78">
        <f t="shared" si="183"/>
        <v>0</v>
      </c>
      <c r="AI190" s="79">
        <f t="shared" si="188"/>
        <v>0</v>
      </c>
      <c r="AK190" s="78">
        <f t="shared" si="189"/>
        <v>0</v>
      </c>
      <c r="AL190" s="78">
        <f t="shared" si="184"/>
        <v>0</v>
      </c>
      <c r="AM190" s="78">
        <f t="shared" si="184"/>
        <v>0</v>
      </c>
      <c r="AN190" s="78">
        <f t="shared" si="184"/>
        <v>0</v>
      </c>
      <c r="AO190" s="78">
        <f t="shared" si="184"/>
        <v>0</v>
      </c>
      <c r="AP190" s="78">
        <f t="shared" si="184"/>
        <v>0</v>
      </c>
      <c r="AQ190" s="78">
        <f t="shared" si="184"/>
        <v>0</v>
      </c>
      <c r="AR190" s="78">
        <f t="shared" si="184"/>
        <v>0</v>
      </c>
      <c r="AS190" s="78">
        <f t="shared" si="184"/>
        <v>0</v>
      </c>
      <c r="AT190" s="78">
        <f t="shared" si="184"/>
        <v>0</v>
      </c>
      <c r="AU190" s="78">
        <f t="shared" si="184"/>
        <v>0</v>
      </c>
      <c r="AV190" s="78">
        <f t="shared" si="184"/>
        <v>0</v>
      </c>
    </row>
    <row r="191" spans="1:48" ht="14.25">
      <c r="A191" s="74"/>
      <c r="B191" s="39">
        <f>IFERROR((INDEX(GrantList[Account],MATCH(A191,GrantList[Fund],0))),0)</f>
        <v>0</v>
      </c>
      <c r="C191" s="39">
        <f>IFERROR((INDEX(GrantList[Fund Desc],MATCH(A191,GrantList[Fund],0))),0)</f>
        <v>0</v>
      </c>
      <c r="D191" s="37">
        <f t="shared" si="185"/>
        <v>0</v>
      </c>
      <c r="E191" s="38">
        <f>IFERROR((INDEX(GrantList[Study Type],MATCH(A191,GrantList[Fund],0))),0)</f>
        <v>0</v>
      </c>
      <c r="F191" s="36" t="str">
        <f t="shared" si="190"/>
        <v>Full Time</v>
      </c>
      <c r="G191" s="35">
        <f>IFERROR((INDEX(GrantList[Budget End Date],MATCH(A191,GrantList[Fund],0))),0)</f>
        <v>0</v>
      </c>
      <c r="H191" s="34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6">
        <f t="shared" si="186"/>
        <v>0</v>
      </c>
      <c r="V191" s="33"/>
      <c r="W191" s="78">
        <f t="shared" si="187"/>
        <v>0</v>
      </c>
      <c r="X191" s="78">
        <f t="shared" si="183"/>
        <v>0</v>
      </c>
      <c r="Y191" s="78">
        <f t="shared" si="183"/>
        <v>0</v>
      </c>
      <c r="Z191" s="78">
        <f t="shared" si="183"/>
        <v>0</v>
      </c>
      <c r="AA191" s="78">
        <f t="shared" si="183"/>
        <v>0</v>
      </c>
      <c r="AB191" s="78">
        <f t="shared" si="183"/>
        <v>0</v>
      </c>
      <c r="AC191" s="78">
        <f t="shared" si="183"/>
        <v>0</v>
      </c>
      <c r="AD191" s="78">
        <f t="shared" si="183"/>
        <v>0</v>
      </c>
      <c r="AE191" s="78">
        <f t="shared" si="183"/>
        <v>0</v>
      </c>
      <c r="AF191" s="78">
        <f t="shared" si="183"/>
        <v>0</v>
      </c>
      <c r="AG191" s="78">
        <f t="shared" si="183"/>
        <v>0</v>
      </c>
      <c r="AH191" s="78">
        <f t="shared" si="183"/>
        <v>0</v>
      </c>
      <c r="AI191" s="79">
        <f t="shared" si="188"/>
        <v>0</v>
      </c>
      <c r="AK191" s="78">
        <f t="shared" si="189"/>
        <v>0</v>
      </c>
      <c r="AL191" s="78">
        <f t="shared" si="184"/>
        <v>0</v>
      </c>
      <c r="AM191" s="78">
        <f t="shared" si="184"/>
        <v>0</v>
      </c>
      <c r="AN191" s="78">
        <f t="shared" si="184"/>
        <v>0</v>
      </c>
      <c r="AO191" s="78">
        <f t="shared" si="184"/>
        <v>0</v>
      </c>
      <c r="AP191" s="78">
        <f t="shared" si="184"/>
        <v>0</v>
      </c>
      <c r="AQ191" s="78">
        <f t="shared" si="184"/>
        <v>0</v>
      </c>
      <c r="AR191" s="78">
        <f t="shared" si="184"/>
        <v>0</v>
      </c>
      <c r="AS191" s="78">
        <f t="shared" si="184"/>
        <v>0</v>
      </c>
      <c r="AT191" s="78">
        <f t="shared" si="184"/>
        <v>0</v>
      </c>
      <c r="AU191" s="78">
        <f t="shared" si="184"/>
        <v>0</v>
      </c>
      <c r="AV191" s="78">
        <f t="shared" si="184"/>
        <v>0</v>
      </c>
    </row>
    <row r="192" spans="1:48" ht="14.25">
      <c r="A192" s="74"/>
      <c r="B192" s="39">
        <f>IFERROR((INDEX(GrantList[Account],MATCH(A192,GrantList[Fund],0))),0)</f>
        <v>0</v>
      </c>
      <c r="C192" s="39">
        <f>IFERROR((INDEX(GrantList[Fund Desc],MATCH(A192,GrantList[Fund],0))),0)</f>
        <v>0</v>
      </c>
      <c r="D192" s="37">
        <f t="shared" si="185"/>
        <v>0</v>
      </c>
      <c r="E192" s="38">
        <f>IFERROR((INDEX(GrantList[Study Type],MATCH(A192,GrantList[Fund],0))),0)</f>
        <v>0</v>
      </c>
      <c r="F192" s="36" t="str">
        <f t="shared" si="190"/>
        <v>Full Time</v>
      </c>
      <c r="G192" s="35">
        <f>IFERROR((INDEX(GrantList[Budget End Date],MATCH(A192,GrantList[Fund],0))),0)</f>
        <v>0</v>
      </c>
      <c r="H192" s="34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6">
        <f t="shared" si="186"/>
        <v>0</v>
      </c>
      <c r="V192" s="33"/>
      <c r="W192" s="78">
        <f t="shared" si="187"/>
        <v>0</v>
      </c>
      <c r="X192" s="78">
        <f t="shared" si="183"/>
        <v>0</v>
      </c>
      <c r="Y192" s="78">
        <f t="shared" si="183"/>
        <v>0</v>
      </c>
      <c r="Z192" s="78">
        <f t="shared" si="183"/>
        <v>0</v>
      </c>
      <c r="AA192" s="78">
        <f t="shared" si="183"/>
        <v>0</v>
      </c>
      <c r="AB192" s="78">
        <f t="shared" si="183"/>
        <v>0</v>
      </c>
      <c r="AC192" s="78">
        <f t="shared" si="183"/>
        <v>0</v>
      </c>
      <c r="AD192" s="78">
        <f t="shared" si="183"/>
        <v>0</v>
      </c>
      <c r="AE192" s="78">
        <f t="shared" si="183"/>
        <v>0</v>
      </c>
      <c r="AF192" s="78">
        <f t="shared" si="183"/>
        <v>0</v>
      </c>
      <c r="AG192" s="78">
        <f t="shared" si="183"/>
        <v>0</v>
      </c>
      <c r="AH192" s="78">
        <f t="shared" si="183"/>
        <v>0</v>
      </c>
      <c r="AI192" s="79">
        <f t="shared" si="188"/>
        <v>0</v>
      </c>
      <c r="AK192" s="78">
        <f t="shared" si="189"/>
        <v>0</v>
      </c>
      <c r="AL192" s="78">
        <f t="shared" si="184"/>
        <v>0</v>
      </c>
      <c r="AM192" s="78">
        <f t="shared" si="184"/>
        <v>0</v>
      </c>
      <c r="AN192" s="78">
        <f t="shared" si="184"/>
        <v>0</v>
      </c>
      <c r="AO192" s="78">
        <f t="shared" si="184"/>
        <v>0</v>
      </c>
      <c r="AP192" s="78">
        <f t="shared" si="184"/>
        <v>0</v>
      </c>
      <c r="AQ192" s="78">
        <f t="shared" si="184"/>
        <v>0</v>
      </c>
      <c r="AR192" s="78">
        <f t="shared" si="184"/>
        <v>0</v>
      </c>
      <c r="AS192" s="78">
        <f t="shared" si="184"/>
        <v>0</v>
      </c>
      <c r="AT192" s="78">
        <f t="shared" si="184"/>
        <v>0</v>
      </c>
      <c r="AU192" s="78">
        <f t="shared" si="184"/>
        <v>0</v>
      </c>
      <c r="AV192" s="78">
        <f t="shared" si="184"/>
        <v>0</v>
      </c>
    </row>
    <row r="193" spans="1:48" ht="13.5" customHeight="1">
      <c r="C193" s="32" t="s">
        <v>16</v>
      </c>
      <c r="D193" s="31">
        <f>SUM(D185:D192)</f>
        <v>0</v>
      </c>
      <c r="E193" s="30"/>
      <c r="F193" s="29"/>
      <c r="I193" s="76">
        <f t="shared" ref="I193:T193" si="191">SUM(I185:I192)</f>
        <v>0</v>
      </c>
      <c r="J193" s="76">
        <f t="shared" si="191"/>
        <v>0</v>
      </c>
      <c r="K193" s="76">
        <f t="shared" si="191"/>
        <v>0</v>
      </c>
      <c r="L193" s="76">
        <f t="shared" si="191"/>
        <v>0</v>
      </c>
      <c r="M193" s="76">
        <f t="shared" si="191"/>
        <v>0</v>
      </c>
      <c r="N193" s="76">
        <f t="shared" si="191"/>
        <v>0</v>
      </c>
      <c r="O193" s="76">
        <f t="shared" si="191"/>
        <v>0</v>
      </c>
      <c r="P193" s="76">
        <f t="shared" si="191"/>
        <v>0</v>
      </c>
      <c r="Q193" s="76">
        <f t="shared" si="191"/>
        <v>0</v>
      </c>
      <c r="R193" s="76">
        <f t="shared" si="191"/>
        <v>0</v>
      </c>
      <c r="S193" s="76">
        <f t="shared" si="191"/>
        <v>0</v>
      </c>
      <c r="T193" s="76">
        <f t="shared" si="191"/>
        <v>0</v>
      </c>
      <c r="U193" s="76">
        <f t="shared" si="186"/>
        <v>0</v>
      </c>
      <c r="V193" s="26"/>
      <c r="W193" s="78">
        <f>SUM(W185:W192)</f>
        <v>0</v>
      </c>
      <c r="X193" s="78">
        <f t="shared" ref="X193:AH193" si="192">SUM(X185:X192)</f>
        <v>0</v>
      </c>
      <c r="Y193" s="78">
        <f t="shared" si="192"/>
        <v>0</v>
      </c>
      <c r="Z193" s="78">
        <f t="shared" si="192"/>
        <v>0</v>
      </c>
      <c r="AA193" s="78">
        <f t="shared" si="192"/>
        <v>0</v>
      </c>
      <c r="AB193" s="78">
        <f t="shared" si="192"/>
        <v>0</v>
      </c>
      <c r="AC193" s="78">
        <f t="shared" si="192"/>
        <v>0</v>
      </c>
      <c r="AD193" s="78">
        <f t="shared" si="192"/>
        <v>0</v>
      </c>
      <c r="AE193" s="78">
        <f t="shared" si="192"/>
        <v>0</v>
      </c>
      <c r="AF193" s="78">
        <f t="shared" si="192"/>
        <v>0</v>
      </c>
      <c r="AG193" s="78">
        <f t="shared" si="192"/>
        <v>0</v>
      </c>
      <c r="AH193" s="78">
        <f t="shared" si="192"/>
        <v>0</v>
      </c>
      <c r="AI193" s="78">
        <f t="shared" ref="AI193" si="193">SUM(AI185:AI192)</f>
        <v>0</v>
      </c>
      <c r="AK193" s="78">
        <f>SUM(AK185:AK192)</f>
        <v>0</v>
      </c>
      <c r="AL193" s="78">
        <f t="shared" ref="AL193:AV193" si="194">SUM(AL185:AL192)</f>
        <v>0</v>
      </c>
      <c r="AM193" s="78">
        <f t="shared" si="194"/>
        <v>0</v>
      </c>
      <c r="AN193" s="78">
        <f t="shared" si="194"/>
        <v>0</v>
      </c>
      <c r="AO193" s="78">
        <f t="shared" si="194"/>
        <v>0</v>
      </c>
      <c r="AP193" s="78">
        <f t="shared" si="194"/>
        <v>0</v>
      </c>
      <c r="AQ193" s="78">
        <f t="shared" si="194"/>
        <v>0</v>
      </c>
      <c r="AR193" s="78">
        <f t="shared" si="194"/>
        <v>0</v>
      </c>
      <c r="AS193" s="78">
        <f t="shared" si="194"/>
        <v>0</v>
      </c>
      <c r="AT193" s="78">
        <f t="shared" si="194"/>
        <v>0</v>
      </c>
      <c r="AU193" s="78">
        <f t="shared" si="194"/>
        <v>0</v>
      </c>
      <c r="AV193" s="78">
        <f t="shared" si="194"/>
        <v>0</v>
      </c>
    </row>
    <row r="194" spans="1:48">
      <c r="D194" s="25">
        <f>+D193-D182</f>
        <v>0</v>
      </c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7"/>
      <c r="V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7" spans="1:48" ht="12.75">
      <c r="A197" s="47" t="s">
        <v>90</v>
      </c>
      <c r="B197" s="113"/>
      <c r="D197" s="46"/>
      <c r="E197" s="45">
        <f>D197/12</f>
        <v>0</v>
      </c>
      <c r="F197" s="24" t="s">
        <v>24</v>
      </c>
      <c r="AL197" s="73">
        <v>0.30499999999999999</v>
      </c>
      <c r="AM197" s="73">
        <v>0.09</v>
      </c>
      <c r="AO197" s="73">
        <v>0.32600000000000001</v>
      </c>
    </row>
    <row r="198" spans="1:48" ht="12.75">
      <c r="A198" s="47" t="s">
        <v>91</v>
      </c>
      <c r="B198" s="44"/>
      <c r="J198" s="43"/>
      <c r="K198" s="43"/>
      <c r="L198" s="43"/>
      <c r="M198" s="43"/>
      <c r="N198" s="43"/>
      <c r="AK198" s="24" t="s">
        <v>23</v>
      </c>
    </row>
    <row r="199" spans="1:48">
      <c r="A199" s="42" t="s">
        <v>15</v>
      </c>
      <c r="B199" s="42" t="s">
        <v>14</v>
      </c>
      <c r="C199" s="42" t="s">
        <v>13</v>
      </c>
      <c r="D199" s="42" t="s">
        <v>21</v>
      </c>
      <c r="E199" s="42" t="s">
        <v>22</v>
      </c>
      <c r="F199" s="42" t="s">
        <v>20</v>
      </c>
      <c r="G199" s="42" t="s">
        <v>19</v>
      </c>
      <c r="I199" s="40">
        <f>I184</f>
        <v>44743</v>
      </c>
      <c r="J199" s="40">
        <f t="shared" ref="J199:T199" si="195">J184</f>
        <v>44774</v>
      </c>
      <c r="K199" s="40">
        <f t="shared" si="195"/>
        <v>44805</v>
      </c>
      <c r="L199" s="40">
        <f t="shared" si="195"/>
        <v>44835</v>
      </c>
      <c r="M199" s="40">
        <f t="shared" si="195"/>
        <v>44866</v>
      </c>
      <c r="N199" s="40">
        <f t="shared" si="195"/>
        <v>44896</v>
      </c>
      <c r="O199" s="40">
        <f t="shared" si="195"/>
        <v>44927</v>
      </c>
      <c r="P199" s="40">
        <f t="shared" si="195"/>
        <v>44958</v>
      </c>
      <c r="Q199" s="40">
        <f t="shared" si="195"/>
        <v>44986</v>
      </c>
      <c r="R199" s="40">
        <f t="shared" si="195"/>
        <v>45017</v>
      </c>
      <c r="S199" s="40">
        <f t="shared" si="195"/>
        <v>45047</v>
      </c>
      <c r="T199" s="40">
        <f t="shared" si="195"/>
        <v>45078</v>
      </c>
      <c r="U199" s="41" t="s">
        <v>57</v>
      </c>
      <c r="W199" s="40">
        <f>I199</f>
        <v>44743</v>
      </c>
      <c r="X199" s="40">
        <f t="shared" ref="X199:AH199" si="196">J199</f>
        <v>44774</v>
      </c>
      <c r="Y199" s="40">
        <f t="shared" si="196"/>
        <v>44805</v>
      </c>
      <c r="Z199" s="40">
        <f t="shared" si="196"/>
        <v>44835</v>
      </c>
      <c r="AA199" s="40">
        <f t="shared" si="196"/>
        <v>44866</v>
      </c>
      <c r="AB199" s="40">
        <f t="shared" si="196"/>
        <v>44896</v>
      </c>
      <c r="AC199" s="40">
        <f t="shared" si="196"/>
        <v>44927</v>
      </c>
      <c r="AD199" s="40">
        <f t="shared" si="196"/>
        <v>44958</v>
      </c>
      <c r="AE199" s="40">
        <f t="shared" si="196"/>
        <v>44986</v>
      </c>
      <c r="AF199" s="40">
        <f t="shared" si="196"/>
        <v>45017</v>
      </c>
      <c r="AG199" s="40">
        <f t="shared" si="196"/>
        <v>45047</v>
      </c>
      <c r="AH199" s="40">
        <f t="shared" si="196"/>
        <v>45078</v>
      </c>
      <c r="AI199" s="41" t="s">
        <v>18</v>
      </c>
      <c r="AK199" s="40">
        <f>W199</f>
        <v>44743</v>
      </c>
      <c r="AL199" s="40">
        <f t="shared" ref="AL199:AV199" si="197">X199</f>
        <v>44774</v>
      </c>
      <c r="AM199" s="40">
        <f t="shared" si="197"/>
        <v>44805</v>
      </c>
      <c r="AN199" s="40">
        <f t="shared" si="197"/>
        <v>44835</v>
      </c>
      <c r="AO199" s="40">
        <f t="shared" si="197"/>
        <v>44866</v>
      </c>
      <c r="AP199" s="40">
        <f t="shared" si="197"/>
        <v>44896</v>
      </c>
      <c r="AQ199" s="40">
        <f t="shared" si="197"/>
        <v>44927</v>
      </c>
      <c r="AR199" s="40">
        <f t="shared" si="197"/>
        <v>44958</v>
      </c>
      <c r="AS199" s="40">
        <f t="shared" si="197"/>
        <v>44986</v>
      </c>
      <c r="AT199" s="40">
        <f t="shared" si="197"/>
        <v>45017</v>
      </c>
      <c r="AU199" s="40">
        <f t="shared" si="197"/>
        <v>45047</v>
      </c>
      <c r="AV199" s="40">
        <f t="shared" si="197"/>
        <v>45078</v>
      </c>
    </row>
    <row r="200" spans="1:48" ht="14.25">
      <c r="A200" s="74"/>
      <c r="B200" s="39">
        <f>IFERROR((INDEX(GrantList[Account],MATCH(A200,GrantList[Fund],0))),0)</f>
        <v>0</v>
      </c>
      <c r="C200" s="39">
        <f>IFERROR((INDEX(GrantList[Fund Desc],MATCH(A200,GrantList[Fund],0))),0)</f>
        <v>0</v>
      </c>
      <c r="D200" s="37">
        <f>+AI200</f>
        <v>0</v>
      </c>
      <c r="E200" s="38">
        <f>IFERROR((INDEX(GrantList[Study Type],MATCH(A200,GrantList[Fund],0))),0)</f>
        <v>0</v>
      </c>
      <c r="F200" s="36" t="s">
        <v>17</v>
      </c>
      <c r="G200" s="35">
        <f>IFERROR((INDEX(GrantList[Budget End Date],MATCH(A200,GrantList[Fund],0))),0)</f>
        <v>0</v>
      </c>
      <c r="H200" s="34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6">
        <f>SUM(I200:T200)/12</f>
        <v>0</v>
      </c>
      <c r="V200" s="33"/>
      <c r="W200" s="78">
        <f>IF(W$4&lt;$G200,I200*$E$197,0)</f>
        <v>0</v>
      </c>
      <c r="X200" s="78">
        <f t="shared" ref="X200:AH207" si="198">IF(X$4&lt;$G200,J200*$E$197,0)</f>
        <v>0</v>
      </c>
      <c r="Y200" s="78">
        <f t="shared" si="198"/>
        <v>0</v>
      </c>
      <c r="Z200" s="78">
        <f t="shared" si="198"/>
        <v>0</v>
      </c>
      <c r="AA200" s="78">
        <f t="shared" si="198"/>
        <v>0</v>
      </c>
      <c r="AB200" s="78">
        <f t="shared" si="198"/>
        <v>0</v>
      </c>
      <c r="AC200" s="78">
        <f t="shared" si="198"/>
        <v>0</v>
      </c>
      <c r="AD200" s="78">
        <f t="shared" si="198"/>
        <v>0</v>
      </c>
      <c r="AE200" s="78">
        <f t="shared" si="198"/>
        <v>0</v>
      </c>
      <c r="AF200" s="78">
        <f t="shared" si="198"/>
        <v>0</v>
      </c>
      <c r="AG200" s="78">
        <f t="shared" si="198"/>
        <v>0</v>
      </c>
      <c r="AH200" s="78">
        <f t="shared" si="198"/>
        <v>0</v>
      </c>
      <c r="AI200" s="79">
        <f>SUM(W200:AH200)</f>
        <v>0</v>
      </c>
      <c r="AK200" s="78">
        <f>IF(AND(AK$4&lt;=$G200,$F200="Full Time",$E200="Non-Federal"),W200*$AO$2,IF(AND(AK$4&lt;=$G200,$F200="Full Time",$E200="Federal"),W200*$AL$2,(IF(AND(AK$4&lt;=$G200,$F200="Part Time"),$W200*$AM$2,0))))</f>
        <v>0</v>
      </c>
      <c r="AL200" s="78">
        <f t="shared" ref="AL200:AV207" si="199">IF(AND(AL$4&lt;=$G200,$F200="Full Time",$E200="Non-Federal"),X200*$AO$2,IF(AND(AL$4&lt;=$G200,$F200="Full Time",$E200="Federal"),X200*$AL$2,(IF(AND(AL$4&lt;=$G200,$F200="Part Time"),$W200*$AM$2,0))))</f>
        <v>0</v>
      </c>
      <c r="AM200" s="78">
        <f t="shared" si="199"/>
        <v>0</v>
      </c>
      <c r="AN200" s="78">
        <f t="shared" si="199"/>
        <v>0</v>
      </c>
      <c r="AO200" s="78">
        <f t="shared" si="199"/>
        <v>0</v>
      </c>
      <c r="AP200" s="78">
        <f t="shared" si="199"/>
        <v>0</v>
      </c>
      <c r="AQ200" s="78">
        <f t="shared" si="199"/>
        <v>0</v>
      </c>
      <c r="AR200" s="78">
        <f t="shared" si="199"/>
        <v>0</v>
      </c>
      <c r="AS200" s="78">
        <f t="shared" si="199"/>
        <v>0</v>
      </c>
      <c r="AT200" s="78">
        <f t="shared" si="199"/>
        <v>0</v>
      </c>
      <c r="AU200" s="78">
        <f t="shared" si="199"/>
        <v>0</v>
      </c>
      <c r="AV200" s="78">
        <f t="shared" si="199"/>
        <v>0</v>
      </c>
    </row>
    <row r="201" spans="1:48" ht="14.25">
      <c r="A201" s="74"/>
      <c r="B201" s="39">
        <f>IFERROR((INDEX(GrantList[Account],MATCH(A201,GrantList[Fund],0))),0)</f>
        <v>0</v>
      </c>
      <c r="C201" s="39">
        <f>IFERROR((INDEX(GrantList[Fund Desc],MATCH(A201,GrantList[Fund],0))),0)</f>
        <v>0</v>
      </c>
      <c r="D201" s="37">
        <f t="shared" ref="D201:D207" si="200">+AI201</f>
        <v>0</v>
      </c>
      <c r="E201" s="38">
        <f>IFERROR((INDEX(GrantList[Study Type],MATCH(A201,GrantList[Fund],0))),0)</f>
        <v>0</v>
      </c>
      <c r="F201" s="36" t="str">
        <f>F200</f>
        <v>Full Time</v>
      </c>
      <c r="G201" s="35">
        <f>IFERROR((INDEX(GrantList[Budget End Date],MATCH(A201,GrantList[Fund],0))),0)</f>
        <v>0</v>
      </c>
      <c r="H201" s="34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6">
        <f t="shared" ref="U201:U208" si="201">SUM(I201:T201)/12</f>
        <v>0</v>
      </c>
      <c r="V201" s="33"/>
      <c r="W201" s="78">
        <f t="shared" ref="W201:W207" si="202">IF(W$4&lt;$G201,I201*$E$197,0)</f>
        <v>0</v>
      </c>
      <c r="X201" s="78">
        <f t="shared" si="198"/>
        <v>0</v>
      </c>
      <c r="Y201" s="78">
        <f t="shared" si="198"/>
        <v>0</v>
      </c>
      <c r="Z201" s="78">
        <f t="shared" si="198"/>
        <v>0</v>
      </c>
      <c r="AA201" s="78">
        <f t="shared" si="198"/>
        <v>0</v>
      </c>
      <c r="AB201" s="78">
        <f t="shared" si="198"/>
        <v>0</v>
      </c>
      <c r="AC201" s="78">
        <f t="shared" si="198"/>
        <v>0</v>
      </c>
      <c r="AD201" s="78">
        <f t="shared" si="198"/>
        <v>0</v>
      </c>
      <c r="AE201" s="78">
        <f t="shared" si="198"/>
        <v>0</v>
      </c>
      <c r="AF201" s="78">
        <f t="shared" si="198"/>
        <v>0</v>
      </c>
      <c r="AG201" s="78">
        <f t="shared" si="198"/>
        <v>0</v>
      </c>
      <c r="AH201" s="78">
        <f t="shared" si="198"/>
        <v>0</v>
      </c>
      <c r="AI201" s="79">
        <f t="shared" ref="AI201:AI207" si="203">SUM(W201:AH201)</f>
        <v>0</v>
      </c>
      <c r="AK201" s="78">
        <f t="shared" ref="AK201:AK207" si="204">IF(AND(AK$4&lt;=$G201,$F201="Full Time",$E201="Non-Federal"),W201*$AO$2,IF(AND(AK$4&lt;=$G201,$F201="Full Time",$E201="Federal"),W201*$AL$2,(IF(AND(AK$4&lt;=$G201,$F201="Part Time"),$W201*$AM$2,0))))</f>
        <v>0</v>
      </c>
      <c r="AL201" s="78">
        <f t="shared" si="199"/>
        <v>0</v>
      </c>
      <c r="AM201" s="78">
        <f t="shared" si="199"/>
        <v>0</v>
      </c>
      <c r="AN201" s="78">
        <f t="shared" si="199"/>
        <v>0</v>
      </c>
      <c r="AO201" s="78">
        <f t="shared" si="199"/>
        <v>0</v>
      </c>
      <c r="AP201" s="78">
        <f t="shared" si="199"/>
        <v>0</v>
      </c>
      <c r="AQ201" s="78">
        <f t="shared" si="199"/>
        <v>0</v>
      </c>
      <c r="AR201" s="78">
        <f t="shared" si="199"/>
        <v>0</v>
      </c>
      <c r="AS201" s="78">
        <f t="shared" si="199"/>
        <v>0</v>
      </c>
      <c r="AT201" s="78">
        <f t="shared" si="199"/>
        <v>0</v>
      </c>
      <c r="AU201" s="78">
        <f t="shared" si="199"/>
        <v>0</v>
      </c>
      <c r="AV201" s="78">
        <f t="shared" si="199"/>
        <v>0</v>
      </c>
    </row>
    <row r="202" spans="1:48" ht="14.25">
      <c r="A202" s="74"/>
      <c r="B202" s="39">
        <f>IFERROR((INDEX(GrantList[Account],MATCH(A202,GrantList[Fund],0))),0)</f>
        <v>0</v>
      </c>
      <c r="C202" s="39">
        <f>IFERROR((INDEX(GrantList[Fund Desc],MATCH(A202,GrantList[Fund],0))),0)</f>
        <v>0</v>
      </c>
      <c r="D202" s="37">
        <f t="shared" si="200"/>
        <v>0</v>
      </c>
      <c r="E202" s="38">
        <f>IFERROR((INDEX(GrantList[Study Type],MATCH(A202,GrantList[Fund],0))),0)</f>
        <v>0</v>
      </c>
      <c r="F202" s="36" t="str">
        <f t="shared" ref="F202:F207" si="205">F201</f>
        <v>Full Time</v>
      </c>
      <c r="G202" s="35">
        <f>IFERROR((INDEX(GrantList[Budget End Date],MATCH(A202,GrantList[Fund],0))),0)</f>
        <v>0</v>
      </c>
      <c r="H202" s="34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6">
        <f t="shared" si="201"/>
        <v>0</v>
      </c>
      <c r="V202" s="33"/>
      <c r="W202" s="78">
        <f t="shared" si="202"/>
        <v>0</v>
      </c>
      <c r="X202" s="78">
        <f t="shared" si="198"/>
        <v>0</v>
      </c>
      <c r="Y202" s="78">
        <f t="shared" si="198"/>
        <v>0</v>
      </c>
      <c r="Z202" s="78">
        <f t="shared" si="198"/>
        <v>0</v>
      </c>
      <c r="AA202" s="78">
        <f t="shared" si="198"/>
        <v>0</v>
      </c>
      <c r="AB202" s="78">
        <f t="shared" si="198"/>
        <v>0</v>
      </c>
      <c r="AC202" s="78">
        <f t="shared" si="198"/>
        <v>0</v>
      </c>
      <c r="AD202" s="78">
        <f t="shared" si="198"/>
        <v>0</v>
      </c>
      <c r="AE202" s="78">
        <f t="shared" si="198"/>
        <v>0</v>
      </c>
      <c r="AF202" s="78">
        <f t="shared" si="198"/>
        <v>0</v>
      </c>
      <c r="AG202" s="78">
        <f t="shared" si="198"/>
        <v>0</v>
      </c>
      <c r="AH202" s="78">
        <f t="shared" si="198"/>
        <v>0</v>
      </c>
      <c r="AI202" s="79">
        <f t="shared" si="203"/>
        <v>0</v>
      </c>
      <c r="AK202" s="78">
        <f t="shared" si="204"/>
        <v>0</v>
      </c>
      <c r="AL202" s="78">
        <f t="shared" si="199"/>
        <v>0</v>
      </c>
      <c r="AM202" s="78">
        <f t="shared" si="199"/>
        <v>0</v>
      </c>
      <c r="AN202" s="78">
        <f t="shared" si="199"/>
        <v>0</v>
      </c>
      <c r="AO202" s="78">
        <f t="shared" si="199"/>
        <v>0</v>
      </c>
      <c r="AP202" s="78">
        <f t="shared" si="199"/>
        <v>0</v>
      </c>
      <c r="AQ202" s="78">
        <f t="shared" si="199"/>
        <v>0</v>
      </c>
      <c r="AR202" s="78">
        <f t="shared" si="199"/>
        <v>0</v>
      </c>
      <c r="AS202" s="78">
        <f t="shared" si="199"/>
        <v>0</v>
      </c>
      <c r="AT202" s="78">
        <f t="shared" si="199"/>
        <v>0</v>
      </c>
      <c r="AU202" s="78">
        <f t="shared" si="199"/>
        <v>0</v>
      </c>
      <c r="AV202" s="78">
        <f t="shared" si="199"/>
        <v>0</v>
      </c>
    </row>
    <row r="203" spans="1:48" ht="14.25">
      <c r="A203" s="74"/>
      <c r="B203" s="39">
        <f>IFERROR((INDEX(GrantList[Account],MATCH(A203,GrantList[Fund],0))),0)</f>
        <v>0</v>
      </c>
      <c r="C203" s="39">
        <f>IFERROR((INDEX(GrantList[Fund Desc],MATCH(A203,GrantList[Fund],0))),0)</f>
        <v>0</v>
      </c>
      <c r="D203" s="37">
        <f t="shared" si="200"/>
        <v>0</v>
      </c>
      <c r="E203" s="38">
        <f>IFERROR((INDEX(GrantList[Study Type],MATCH(A203,GrantList[Fund],0))),0)</f>
        <v>0</v>
      </c>
      <c r="F203" s="36" t="str">
        <f t="shared" si="205"/>
        <v>Full Time</v>
      </c>
      <c r="G203" s="35">
        <f>IFERROR((INDEX(GrantList[Budget End Date],MATCH(A203,GrantList[Fund],0))),0)</f>
        <v>0</v>
      </c>
      <c r="H203" s="34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6">
        <f t="shared" si="201"/>
        <v>0</v>
      </c>
      <c r="V203" s="33"/>
      <c r="W203" s="78">
        <f t="shared" si="202"/>
        <v>0</v>
      </c>
      <c r="X203" s="78">
        <f t="shared" si="198"/>
        <v>0</v>
      </c>
      <c r="Y203" s="78">
        <f t="shared" si="198"/>
        <v>0</v>
      </c>
      <c r="Z203" s="78">
        <f t="shared" si="198"/>
        <v>0</v>
      </c>
      <c r="AA203" s="78">
        <f t="shared" si="198"/>
        <v>0</v>
      </c>
      <c r="AB203" s="78">
        <f t="shared" si="198"/>
        <v>0</v>
      </c>
      <c r="AC203" s="78">
        <f t="shared" si="198"/>
        <v>0</v>
      </c>
      <c r="AD203" s="78">
        <f t="shared" si="198"/>
        <v>0</v>
      </c>
      <c r="AE203" s="78">
        <f t="shared" si="198"/>
        <v>0</v>
      </c>
      <c r="AF203" s="78">
        <f t="shared" si="198"/>
        <v>0</v>
      </c>
      <c r="AG203" s="78">
        <f t="shared" si="198"/>
        <v>0</v>
      </c>
      <c r="AH203" s="78">
        <f t="shared" si="198"/>
        <v>0</v>
      </c>
      <c r="AI203" s="79">
        <f t="shared" si="203"/>
        <v>0</v>
      </c>
      <c r="AK203" s="78">
        <f t="shared" si="204"/>
        <v>0</v>
      </c>
      <c r="AL203" s="78">
        <f t="shared" si="199"/>
        <v>0</v>
      </c>
      <c r="AM203" s="78">
        <f t="shared" si="199"/>
        <v>0</v>
      </c>
      <c r="AN203" s="78">
        <f t="shared" si="199"/>
        <v>0</v>
      </c>
      <c r="AO203" s="78">
        <f t="shared" si="199"/>
        <v>0</v>
      </c>
      <c r="AP203" s="78">
        <f t="shared" si="199"/>
        <v>0</v>
      </c>
      <c r="AQ203" s="78">
        <f t="shared" si="199"/>
        <v>0</v>
      </c>
      <c r="AR203" s="78">
        <f t="shared" si="199"/>
        <v>0</v>
      </c>
      <c r="AS203" s="78">
        <f t="shared" si="199"/>
        <v>0</v>
      </c>
      <c r="AT203" s="78">
        <f t="shared" si="199"/>
        <v>0</v>
      </c>
      <c r="AU203" s="78">
        <f t="shared" si="199"/>
        <v>0</v>
      </c>
      <c r="AV203" s="78">
        <f t="shared" si="199"/>
        <v>0</v>
      </c>
    </row>
    <row r="204" spans="1:48" ht="14.25">
      <c r="A204" s="74"/>
      <c r="B204" s="39">
        <f>IFERROR((INDEX(GrantList[Account],MATCH(A204,GrantList[Fund],0))),0)</f>
        <v>0</v>
      </c>
      <c r="C204" s="39">
        <f>IFERROR((INDEX(GrantList[Fund Desc],MATCH(A204,GrantList[Fund],0))),0)</f>
        <v>0</v>
      </c>
      <c r="D204" s="37">
        <f t="shared" si="200"/>
        <v>0</v>
      </c>
      <c r="E204" s="38">
        <f>IFERROR((INDEX(GrantList[Study Type],MATCH(A204,GrantList[Fund],0))),0)</f>
        <v>0</v>
      </c>
      <c r="F204" s="36" t="str">
        <f t="shared" si="205"/>
        <v>Full Time</v>
      </c>
      <c r="G204" s="35">
        <f>IFERROR((INDEX(GrantList[Budget End Date],MATCH(A204,GrantList[Fund],0))),0)</f>
        <v>0</v>
      </c>
      <c r="H204" s="34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6">
        <f t="shared" si="201"/>
        <v>0</v>
      </c>
      <c r="V204" s="33"/>
      <c r="W204" s="78">
        <f t="shared" si="202"/>
        <v>0</v>
      </c>
      <c r="X204" s="78">
        <f t="shared" si="198"/>
        <v>0</v>
      </c>
      <c r="Y204" s="78">
        <f t="shared" si="198"/>
        <v>0</v>
      </c>
      <c r="Z204" s="78">
        <f t="shared" si="198"/>
        <v>0</v>
      </c>
      <c r="AA204" s="78">
        <f t="shared" si="198"/>
        <v>0</v>
      </c>
      <c r="AB204" s="78">
        <f t="shared" si="198"/>
        <v>0</v>
      </c>
      <c r="AC204" s="78">
        <f t="shared" si="198"/>
        <v>0</v>
      </c>
      <c r="AD204" s="78">
        <f t="shared" si="198"/>
        <v>0</v>
      </c>
      <c r="AE204" s="78">
        <f t="shared" si="198"/>
        <v>0</v>
      </c>
      <c r="AF204" s="78">
        <f t="shared" si="198"/>
        <v>0</v>
      </c>
      <c r="AG204" s="78">
        <f t="shared" si="198"/>
        <v>0</v>
      </c>
      <c r="AH204" s="78">
        <f t="shared" si="198"/>
        <v>0</v>
      </c>
      <c r="AI204" s="79">
        <f t="shared" si="203"/>
        <v>0</v>
      </c>
      <c r="AK204" s="78">
        <f t="shared" si="204"/>
        <v>0</v>
      </c>
      <c r="AL204" s="78">
        <f t="shared" si="199"/>
        <v>0</v>
      </c>
      <c r="AM204" s="78">
        <f t="shared" si="199"/>
        <v>0</v>
      </c>
      <c r="AN204" s="78">
        <f t="shared" si="199"/>
        <v>0</v>
      </c>
      <c r="AO204" s="78">
        <f t="shared" si="199"/>
        <v>0</v>
      </c>
      <c r="AP204" s="78">
        <f t="shared" si="199"/>
        <v>0</v>
      </c>
      <c r="AQ204" s="78">
        <f t="shared" si="199"/>
        <v>0</v>
      </c>
      <c r="AR204" s="78">
        <f t="shared" si="199"/>
        <v>0</v>
      </c>
      <c r="AS204" s="78">
        <f t="shared" si="199"/>
        <v>0</v>
      </c>
      <c r="AT204" s="78">
        <f t="shared" si="199"/>
        <v>0</v>
      </c>
      <c r="AU204" s="78">
        <f t="shared" si="199"/>
        <v>0</v>
      </c>
      <c r="AV204" s="78">
        <f t="shared" si="199"/>
        <v>0</v>
      </c>
    </row>
    <row r="205" spans="1:48" ht="14.25">
      <c r="A205" s="74"/>
      <c r="B205" s="39">
        <f>IFERROR((INDEX(GrantList[Account],MATCH(A205,GrantList[Fund],0))),0)</f>
        <v>0</v>
      </c>
      <c r="C205" s="39">
        <f>IFERROR((INDEX(GrantList[Fund Desc],MATCH(A205,GrantList[Fund],0))),0)</f>
        <v>0</v>
      </c>
      <c r="D205" s="37">
        <f t="shared" si="200"/>
        <v>0</v>
      </c>
      <c r="E205" s="38">
        <f>IFERROR((INDEX(GrantList[Study Type],MATCH(A205,GrantList[Fund],0))),0)</f>
        <v>0</v>
      </c>
      <c r="F205" s="36" t="str">
        <f t="shared" si="205"/>
        <v>Full Time</v>
      </c>
      <c r="G205" s="35">
        <f>IFERROR((INDEX(GrantList[Budget End Date],MATCH(A205,GrantList[Fund],0))),0)</f>
        <v>0</v>
      </c>
      <c r="H205" s="34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6">
        <f t="shared" si="201"/>
        <v>0</v>
      </c>
      <c r="V205" s="33"/>
      <c r="W205" s="78">
        <f t="shared" si="202"/>
        <v>0</v>
      </c>
      <c r="X205" s="78">
        <f t="shared" si="198"/>
        <v>0</v>
      </c>
      <c r="Y205" s="78">
        <f t="shared" si="198"/>
        <v>0</v>
      </c>
      <c r="Z205" s="78">
        <f t="shared" si="198"/>
        <v>0</v>
      </c>
      <c r="AA205" s="78">
        <f t="shared" si="198"/>
        <v>0</v>
      </c>
      <c r="AB205" s="78">
        <f t="shared" si="198"/>
        <v>0</v>
      </c>
      <c r="AC205" s="78">
        <f t="shared" si="198"/>
        <v>0</v>
      </c>
      <c r="AD205" s="78">
        <f t="shared" si="198"/>
        <v>0</v>
      </c>
      <c r="AE205" s="78">
        <f t="shared" si="198"/>
        <v>0</v>
      </c>
      <c r="AF205" s="78">
        <f t="shared" si="198"/>
        <v>0</v>
      </c>
      <c r="AG205" s="78">
        <f t="shared" si="198"/>
        <v>0</v>
      </c>
      <c r="AH205" s="78">
        <f t="shared" si="198"/>
        <v>0</v>
      </c>
      <c r="AI205" s="79">
        <f t="shared" si="203"/>
        <v>0</v>
      </c>
      <c r="AK205" s="78">
        <f t="shared" si="204"/>
        <v>0</v>
      </c>
      <c r="AL205" s="78">
        <f t="shared" si="199"/>
        <v>0</v>
      </c>
      <c r="AM205" s="78">
        <f t="shared" si="199"/>
        <v>0</v>
      </c>
      <c r="AN205" s="78">
        <f t="shared" si="199"/>
        <v>0</v>
      </c>
      <c r="AO205" s="78">
        <f t="shared" si="199"/>
        <v>0</v>
      </c>
      <c r="AP205" s="78">
        <f t="shared" si="199"/>
        <v>0</v>
      </c>
      <c r="AQ205" s="78">
        <f t="shared" si="199"/>
        <v>0</v>
      </c>
      <c r="AR205" s="78">
        <f t="shared" si="199"/>
        <v>0</v>
      </c>
      <c r="AS205" s="78">
        <f t="shared" si="199"/>
        <v>0</v>
      </c>
      <c r="AT205" s="78">
        <f t="shared" si="199"/>
        <v>0</v>
      </c>
      <c r="AU205" s="78">
        <f t="shared" si="199"/>
        <v>0</v>
      </c>
      <c r="AV205" s="78">
        <f t="shared" si="199"/>
        <v>0</v>
      </c>
    </row>
    <row r="206" spans="1:48" ht="14.25">
      <c r="A206" s="74"/>
      <c r="B206" s="39">
        <f>IFERROR((INDEX(GrantList[Account],MATCH(A206,GrantList[Fund],0))),0)</f>
        <v>0</v>
      </c>
      <c r="C206" s="39">
        <f>IFERROR((INDEX(GrantList[Fund Desc],MATCH(A206,GrantList[Fund],0))),0)</f>
        <v>0</v>
      </c>
      <c r="D206" s="37">
        <f t="shared" si="200"/>
        <v>0</v>
      </c>
      <c r="E206" s="38">
        <f>IFERROR((INDEX(GrantList[Study Type],MATCH(A206,GrantList[Fund],0))),0)</f>
        <v>0</v>
      </c>
      <c r="F206" s="36" t="str">
        <f t="shared" si="205"/>
        <v>Full Time</v>
      </c>
      <c r="G206" s="35">
        <f>IFERROR((INDEX(GrantList[Budget End Date],MATCH(A206,GrantList[Fund],0))),0)</f>
        <v>0</v>
      </c>
      <c r="H206" s="34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6">
        <f t="shared" si="201"/>
        <v>0</v>
      </c>
      <c r="V206" s="33"/>
      <c r="W206" s="78">
        <f t="shared" si="202"/>
        <v>0</v>
      </c>
      <c r="X206" s="78">
        <f t="shared" si="198"/>
        <v>0</v>
      </c>
      <c r="Y206" s="78">
        <f t="shared" si="198"/>
        <v>0</v>
      </c>
      <c r="Z206" s="78">
        <f t="shared" si="198"/>
        <v>0</v>
      </c>
      <c r="AA206" s="78">
        <f t="shared" si="198"/>
        <v>0</v>
      </c>
      <c r="AB206" s="78">
        <f t="shared" si="198"/>
        <v>0</v>
      </c>
      <c r="AC206" s="78">
        <f t="shared" si="198"/>
        <v>0</v>
      </c>
      <c r="AD206" s="78">
        <f t="shared" si="198"/>
        <v>0</v>
      </c>
      <c r="AE206" s="78">
        <f t="shared" si="198"/>
        <v>0</v>
      </c>
      <c r="AF206" s="78">
        <f t="shared" si="198"/>
        <v>0</v>
      </c>
      <c r="AG206" s="78">
        <f t="shared" si="198"/>
        <v>0</v>
      </c>
      <c r="AH206" s="78">
        <f t="shared" si="198"/>
        <v>0</v>
      </c>
      <c r="AI206" s="79">
        <f t="shared" si="203"/>
        <v>0</v>
      </c>
      <c r="AK206" s="78">
        <f t="shared" si="204"/>
        <v>0</v>
      </c>
      <c r="AL206" s="78">
        <f t="shared" si="199"/>
        <v>0</v>
      </c>
      <c r="AM206" s="78">
        <f t="shared" si="199"/>
        <v>0</v>
      </c>
      <c r="AN206" s="78">
        <f t="shared" si="199"/>
        <v>0</v>
      </c>
      <c r="AO206" s="78">
        <f t="shared" si="199"/>
        <v>0</v>
      </c>
      <c r="AP206" s="78">
        <f t="shared" si="199"/>
        <v>0</v>
      </c>
      <c r="AQ206" s="78">
        <f t="shared" si="199"/>
        <v>0</v>
      </c>
      <c r="AR206" s="78">
        <f t="shared" si="199"/>
        <v>0</v>
      </c>
      <c r="AS206" s="78">
        <f t="shared" si="199"/>
        <v>0</v>
      </c>
      <c r="AT206" s="78">
        <f t="shared" si="199"/>
        <v>0</v>
      </c>
      <c r="AU206" s="78">
        <f t="shared" si="199"/>
        <v>0</v>
      </c>
      <c r="AV206" s="78">
        <f t="shared" si="199"/>
        <v>0</v>
      </c>
    </row>
    <row r="207" spans="1:48" ht="14.25">
      <c r="A207" s="74"/>
      <c r="B207" s="39">
        <f>IFERROR((INDEX(GrantList[Account],MATCH(A207,GrantList[Fund],0))),0)</f>
        <v>0</v>
      </c>
      <c r="C207" s="39">
        <f>IFERROR((INDEX(GrantList[Fund Desc],MATCH(A207,GrantList[Fund],0))),0)</f>
        <v>0</v>
      </c>
      <c r="D207" s="37">
        <f t="shared" si="200"/>
        <v>0</v>
      </c>
      <c r="E207" s="38">
        <f>IFERROR((INDEX(GrantList[Study Type],MATCH(A207,GrantList[Fund],0))),0)</f>
        <v>0</v>
      </c>
      <c r="F207" s="36" t="str">
        <f t="shared" si="205"/>
        <v>Full Time</v>
      </c>
      <c r="G207" s="35">
        <f>IFERROR((INDEX(GrantList[Budget End Date],MATCH(A207,GrantList[Fund],0))),0)</f>
        <v>0</v>
      </c>
      <c r="H207" s="34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6">
        <f t="shared" si="201"/>
        <v>0</v>
      </c>
      <c r="V207" s="33"/>
      <c r="W207" s="78">
        <f t="shared" si="202"/>
        <v>0</v>
      </c>
      <c r="X207" s="78">
        <f t="shared" si="198"/>
        <v>0</v>
      </c>
      <c r="Y207" s="78">
        <f t="shared" si="198"/>
        <v>0</v>
      </c>
      <c r="Z207" s="78">
        <f t="shared" si="198"/>
        <v>0</v>
      </c>
      <c r="AA207" s="78">
        <f t="shared" si="198"/>
        <v>0</v>
      </c>
      <c r="AB207" s="78">
        <f t="shared" si="198"/>
        <v>0</v>
      </c>
      <c r="AC207" s="78">
        <f t="shared" si="198"/>
        <v>0</v>
      </c>
      <c r="AD207" s="78">
        <f t="shared" si="198"/>
        <v>0</v>
      </c>
      <c r="AE207" s="78">
        <f t="shared" si="198"/>
        <v>0</v>
      </c>
      <c r="AF207" s="78">
        <f t="shared" si="198"/>
        <v>0</v>
      </c>
      <c r="AG207" s="78">
        <f t="shared" si="198"/>
        <v>0</v>
      </c>
      <c r="AH207" s="78">
        <f t="shared" si="198"/>
        <v>0</v>
      </c>
      <c r="AI207" s="79">
        <f t="shared" si="203"/>
        <v>0</v>
      </c>
      <c r="AK207" s="78">
        <f t="shared" si="204"/>
        <v>0</v>
      </c>
      <c r="AL207" s="78">
        <f t="shared" si="199"/>
        <v>0</v>
      </c>
      <c r="AM207" s="78">
        <f t="shared" si="199"/>
        <v>0</v>
      </c>
      <c r="AN207" s="78">
        <f t="shared" si="199"/>
        <v>0</v>
      </c>
      <c r="AO207" s="78">
        <f t="shared" si="199"/>
        <v>0</v>
      </c>
      <c r="AP207" s="78">
        <f t="shared" si="199"/>
        <v>0</v>
      </c>
      <c r="AQ207" s="78">
        <f t="shared" si="199"/>
        <v>0</v>
      </c>
      <c r="AR207" s="78">
        <f t="shared" si="199"/>
        <v>0</v>
      </c>
      <c r="AS207" s="78">
        <f t="shared" si="199"/>
        <v>0</v>
      </c>
      <c r="AT207" s="78">
        <f t="shared" si="199"/>
        <v>0</v>
      </c>
      <c r="AU207" s="78">
        <f t="shared" si="199"/>
        <v>0</v>
      </c>
      <c r="AV207" s="78">
        <f t="shared" si="199"/>
        <v>0</v>
      </c>
    </row>
    <row r="208" spans="1:48" ht="13.5" customHeight="1">
      <c r="C208" s="32" t="s">
        <v>16</v>
      </c>
      <c r="D208" s="31">
        <f>SUM(D200:D207)</f>
        <v>0</v>
      </c>
      <c r="E208" s="30"/>
      <c r="F208" s="29"/>
      <c r="I208" s="76">
        <f t="shared" ref="I208:T208" si="206">SUM(I200:I207)</f>
        <v>0</v>
      </c>
      <c r="J208" s="76">
        <f t="shared" si="206"/>
        <v>0</v>
      </c>
      <c r="K208" s="76">
        <f t="shared" si="206"/>
        <v>0</v>
      </c>
      <c r="L208" s="76">
        <f t="shared" si="206"/>
        <v>0</v>
      </c>
      <c r="M208" s="76">
        <f t="shared" si="206"/>
        <v>0</v>
      </c>
      <c r="N208" s="76">
        <f t="shared" si="206"/>
        <v>0</v>
      </c>
      <c r="O208" s="76">
        <f t="shared" si="206"/>
        <v>0</v>
      </c>
      <c r="P208" s="76">
        <f t="shared" si="206"/>
        <v>0</v>
      </c>
      <c r="Q208" s="76">
        <f t="shared" si="206"/>
        <v>0</v>
      </c>
      <c r="R208" s="76">
        <f t="shared" si="206"/>
        <v>0</v>
      </c>
      <c r="S208" s="76">
        <f t="shared" si="206"/>
        <v>0</v>
      </c>
      <c r="T208" s="76">
        <f t="shared" si="206"/>
        <v>0</v>
      </c>
      <c r="U208" s="76">
        <f t="shared" si="201"/>
        <v>0</v>
      </c>
      <c r="V208" s="26"/>
      <c r="W208" s="78">
        <f>SUM(W200:W207)</f>
        <v>0</v>
      </c>
      <c r="X208" s="78">
        <f t="shared" ref="X208:AH208" si="207">SUM(X200:X207)</f>
        <v>0</v>
      </c>
      <c r="Y208" s="78">
        <f t="shared" si="207"/>
        <v>0</v>
      </c>
      <c r="Z208" s="78">
        <f t="shared" si="207"/>
        <v>0</v>
      </c>
      <c r="AA208" s="78">
        <f t="shared" si="207"/>
        <v>0</v>
      </c>
      <c r="AB208" s="78">
        <f t="shared" si="207"/>
        <v>0</v>
      </c>
      <c r="AC208" s="78">
        <f t="shared" si="207"/>
        <v>0</v>
      </c>
      <c r="AD208" s="78">
        <f t="shared" si="207"/>
        <v>0</v>
      </c>
      <c r="AE208" s="78">
        <f t="shared" si="207"/>
        <v>0</v>
      </c>
      <c r="AF208" s="78">
        <f t="shared" si="207"/>
        <v>0</v>
      </c>
      <c r="AG208" s="78">
        <f t="shared" si="207"/>
        <v>0</v>
      </c>
      <c r="AH208" s="78">
        <f t="shared" si="207"/>
        <v>0</v>
      </c>
      <c r="AI208" s="78">
        <f t="shared" ref="AI208" si="208">SUM(AI200:AI207)</f>
        <v>0</v>
      </c>
      <c r="AK208" s="78">
        <f>SUM(AK200:AK207)</f>
        <v>0</v>
      </c>
      <c r="AL208" s="78">
        <f t="shared" ref="AL208:AV208" si="209">SUM(AL200:AL207)</f>
        <v>0</v>
      </c>
      <c r="AM208" s="78">
        <f t="shared" si="209"/>
        <v>0</v>
      </c>
      <c r="AN208" s="78">
        <f t="shared" si="209"/>
        <v>0</v>
      </c>
      <c r="AO208" s="78">
        <f t="shared" si="209"/>
        <v>0</v>
      </c>
      <c r="AP208" s="78">
        <f t="shared" si="209"/>
        <v>0</v>
      </c>
      <c r="AQ208" s="78">
        <f t="shared" si="209"/>
        <v>0</v>
      </c>
      <c r="AR208" s="78">
        <f t="shared" si="209"/>
        <v>0</v>
      </c>
      <c r="AS208" s="78">
        <f t="shared" si="209"/>
        <v>0</v>
      </c>
      <c r="AT208" s="78">
        <f t="shared" si="209"/>
        <v>0</v>
      </c>
      <c r="AU208" s="78">
        <f t="shared" si="209"/>
        <v>0</v>
      </c>
      <c r="AV208" s="78">
        <f t="shared" si="209"/>
        <v>0</v>
      </c>
    </row>
    <row r="209" spans="1:48">
      <c r="D209" s="25">
        <f>+D208-D197</f>
        <v>0</v>
      </c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7"/>
      <c r="V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 spans="1:48">
      <c r="D210" s="25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48"/>
      <c r="V210" s="26"/>
    </row>
    <row r="212" spans="1:48" ht="12.75">
      <c r="A212" s="47" t="s">
        <v>90</v>
      </c>
      <c r="B212" s="113"/>
      <c r="D212" s="46"/>
      <c r="E212" s="45">
        <f>D212/12</f>
        <v>0</v>
      </c>
      <c r="F212" s="24" t="s">
        <v>24</v>
      </c>
      <c r="AL212" s="73">
        <v>0.30499999999999999</v>
      </c>
      <c r="AM212" s="73">
        <v>0.09</v>
      </c>
      <c r="AO212" s="73">
        <v>0.32600000000000001</v>
      </c>
    </row>
    <row r="213" spans="1:48" ht="12.75">
      <c r="A213" s="47" t="s">
        <v>91</v>
      </c>
      <c r="B213" s="44"/>
      <c r="J213" s="43"/>
      <c r="K213" s="43"/>
      <c r="L213" s="43"/>
      <c r="M213" s="43"/>
      <c r="N213" s="43"/>
      <c r="AK213" s="24" t="s">
        <v>23</v>
      </c>
    </row>
    <row r="214" spans="1:48">
      <c r="A214" s="42" t="s">
        <v>15</v>
      </c>
      <c r="B214" s="42" t="s">
        <v>14</v>
      </c>
      <c r="C214" s="42" t="s">
        <v>13</v>
      </c>
      <c r="D214" s="42" t="s">
        <v>21</v>
      </c>
      <c r="E214" s="42" t="s">
        <v>22</v>
      </c>
      <c r="F214" s="42" t="s">
        <v>20</v>
      </c>
      <c r="G214" s="42" t="s">
        <v>19</v>
      </c>
      <c r="I214" s="40">
        <f>I199</f>
        <v>44743</v>
      </c>
      <c r="J214" s="40">
        <f t="shared" ref="J214:T214" si="210">J199</f>
        <v>44774</v>
      </c>
      <c r="K214" s="40">
        <f t="shared" si="210"/>
        <v>44805</v>
      </c>
      <c r="L214" s="40">
        <f t="shared" si="210"/>
        <v>44835</v>
      </c>
      <c r="M214" s="40">
        <f t="shared" si="210"/>
        <v>44866</v>
      </c>
      <c r="N214" s="40">
        <f t="shared" si="210"/>
        <v>44896</v>
      </c>
      <c r="O214" s="40">
        <f t="shared" si="210"/>
        <v>44927</v>
      </c>
      <c r="P214" s="40">
        <f t="shared" si="210"/>
        <v>44958</v>
      </c>
      <c r="Q214" s="40">
        <f t="shared" si="210"/>
        <v>44986</v>
      </c>
      <c r="R214" s="40">
        <f t="shared" si="210"/>
        <v>45017</v>
      </c>
      <c r="S214" s="40">
        <f t="shared" si="210"/>
        <v>45047</v>
      </c>
      <c r="T214" s="40">
        <f t="shared" si="210"/>
        <v>45078</v>
      </c>
      <c r="U214" s="41" t="s">
        <v>57</v>
      </c>
      <c r="W214" s="40">
        <f>I214</f>
        <v>44743</v>
      </c>
      <c r="X214" s="40">
        <f t="shared" ref="X214:AH214" si="211">J214</f>
        <v>44774</v>
      </c>
      <c r="Y214" s="40">
        <f t="shared" si="211"/>
        <v>44805</v>
      </c>
      <c r="Z214" s="40">
        <f t="shared" si="211"/>
        <v>44835</v>
      </c>
      <c r="AA214" s="40">
        <f t="shared" si="211"/>
        <v>44866</v>
      </c>
      <c r="AB214" s="40">
        <f t="shared" si="211"/>
        <v>44896</v>
      </c>
      <c r="AC214" s="40">
        <f t="shared" si="211"/>
        <v>44927</v>
      </c>
      <c r="AD214" s="40">
        <f t="shared" si="211"/>
        <v>44958</v>
      </c>
      <c r="AE214" s="40">
        <f t="shared" si="211"/>
        <v>44986</v>
      </c>
      <c r="AF214" s="40">
        <f t="shared" si="211"/>
        <v>45017</v>
      </c>
      <c r="AG214" s="40">
        <f t="shared" si="211"/>
        <v>45047</v>
      </c>
      <c r="AH214" s="40">
        <f t="shared" si="211"/>
        <v>45078</v>
      </c>
      <c r="AI214" s="41" t="s">
        <v>18</v>
      </c>
      <c r="AK214" s="40">
        <f>W214</f>
        <v>44743</v>
      </c>
      <c r="AL214" s="40">
        <f t="shared" ref="AL214:AV214" si="212">X214</f>
        <v>44774</v>
      </c>
      <c r="AM214" s="40">
        <f t="shared" si="212"/>
        <v>44805</v>
      </c>
      <c r="AN214" s="40">
        <f t="shared" si="212"/>
        <v>44835</v>
      </c>
      <c r="AO214" s="40">
        <f t="shared" si="212"/>
        <v>44866</v>
      </c>
      <c r="AP214" s="40">
        <f t="shared" si="212"/>
        <v>44896</v>
      </c>
      <c r="AQ214" s="40">
        <f t="shared" si="212"/>
        <v>44927</v>
      </c>
      <c r="AR214" s="40">
        <f t="shared" si="212"/>
        <v>44958</v>
      </c>
      <c r="AS214" s="40">
        <f t="shared" si="212"/>
        <v>44986</v>
      </c>
      <c r="AT214" s="40">
        <f t="shared" si="212"/>
        <v>45017</v>
      </c>
      <c r="AU214" s="40">
        <f t="shared" si="212"/>
        <v>45047</v>
      </c>
      <c r="AV214" s="40">
        <f t="shared" si="212"/>
        <v>45078</v>
      </c>
    </row>
    <row r="215" spans="1:48" ht="14.25">
      <c r="A215" s="74"/>
      <c r="B215" s="39">
        <f>IFERROR((INDEX(GrantList[Account],MATCH(A215,GrantList[Fund],0))),0)</f>
        <v>0</v>
      </c>
      <c r="C215" s="39">
        <f>IFERROR((INDEX(GrantList[Fund Desc],MATCH(A215,GrantList[Fund],0))),0)</f>
        <v>0</v>
      </c>
      <c r="D215" s="37">
        <f>+AI215</f>
        <v>0</v>
      </c>
      <c r="E215" s="38">
        <f>IFERROR((INDEX(GrantList[Study Type],MATCH(A215,GrantList[Fund],0))),0)</f>
        <v>0</v>
      </c>
      <c r="F215" s="36" t="s">
        <v>17</v>
      </c>
      <c r="G215" s="35">
        <f>IFERROR((INDEX(GrantList[Budget End Date],MATCH(A215,GrantList[Fund],0))),0)</f>
        <v>0</v>
      </c>
      <c r="H215" s="34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6">
        <f>SUM(I215:T215)/12</f>
        <v>0</v>
      </c>
      <c r="V215" s="33"/>
      <c r="W215" s="78">
        <f>IF(W$4&lt;$G215,I215*$E$212,0)</f>
        <v>0</v>
      </c>
      <c r="X215" s="78">
        <f t="shared" ref="X215:AH222" si="213">IF(X$4&lt;$G215,J215*$E$212,0)</f>
        <v>0</v>
      </c>
      <c r="Y215" s="78">
        <f t="shared" si="213"/>
        <v>0</v>
      </c>
      <c r="Z215" s="78">
        <f t="shared" si="213"/>
        <v>0</v>
      </c>
      <c r="AA215" s="78">
        <f t="shared" si="213"/>
        <v>0</v>
      </c>
      <c r="AB215" s="78">
        <f t="shared" si="213"/>
        <v>0</v>
      </c>
      <c r="AC215" s="78">
        <f t="shared" si="213"/>
        <v>0</v>
      </c>
      <c r="AD215" s="78">
        <f t="shared" si="213"/>
        <v>0</v>
      </c>
      <c r="AE215" s="78">
        <f t="shared" si="213"/>
        <v>0</v>
      </c>
      <c r="AF215" s="78">
        <f t="shared" si="213"/>
        <v>0</v>
      </c>
      <c r="AG215" s="78">
        <f t="shared" si="213"/>
        <v>0</v>
      </c>
      <c r="AH215" s="78">
        <f t="shared" si="213"/>
        <v>0</v>
      </c>
      <c r="AI215" s="79">
        <f>SUM(W215:AH215)</f>
        <v>0</v>
      </c>
      <c r="AK215" s="78">
        <f>IF(AND(AK$4&lt;=$G215,$F215="Full Time",$E215="Non-Federal"),W215*$AO$2,IF(AND(AK$4&lt;=$G215,$F215="Full Time",$E215="Federal"),W215*$AL$2,(IF(AND(AK$4&lt;=$G215,$F215="Part Time"),$W215*$AM$2,0))))</f>
        <v>0</v>
      </c>
      <c r="AL215" s="78">
        <f t="shared" ref="AL215:AV222" si="214">IF(AND(AL$4&lt;=$G215,$F215="Full Time",$E215="Non-Federal"),X215*$AO$2,IF(AND(AL$4&lt;=$G215,$F215="Full Time",$E215="Federal"),X215*$AL$2,(IF(AND(AL$4&lt;=$G215,$F215="Part Time"),$W215*$AM$2,0))))</f>
        <v>0</v>
      </c>
      <c r="AM215" s="78">
        <f t="shared" si="214"/>
        <v>0</v>
      </c>
      <c r="AN215" s="78">
        <f t="shared" si="214"/>
        <v>0</v>
      </c>
      <c r="AO215" s="78">
        <f t="shared" si="214"/>
        <v>0</v>
      </c>
      <c r="AP215" s="78">
        <f t="shared" si="214"/>
        <v>0</v>
      </c>
      <c r="AQ215" s="78">
        <f t="shared" si="214"/>
        <v>0</v>
      </c>
      <c r="AR215" s="78">
        <f t="shared" si="214"/>
        <v>0</v>
      </c>
      <c r="AS215" s="78">
        <f t="shared" si="214"/>
        <v>0</v>
      </c>
      <c r="AT215" s="78">
        <f t="shared" si="214"/>
        <v>0</v>
      </c>
      <c r="AU215" s="78">
        <f t="shared" si="214"/>
        <v>0</v>
      </c>
      <c r="AV215" s="78">
        <f t="shared" si="214"/>
        <v>0</v>
      </c>
    </row>
    <row r="216" spans="1:48" ht="14.25">
      <c r="A216" s="74"/>
      <c r="B216" s="39">
        <f>IFERROR((INDEX(GrantList[Account],MATCH(A216,GrantList[Fund],0))),0)</f>
        <v>0</v>
      </c>
      <c r="C216" s="39">
        <f>IFERROR((INDEX(GrantList[Fund Desc],MATCH(A216,GrantList[Fund],0))),0)</f>
        <v>0</v>
      </c>
      <c r="D216" s="37">
        <f t="shared" ref="D216:D222" si="215">+AI216</f>
        <v>0</v>
      </c>
      <c r="E216" s="38">
        <f>IFERROR((INDEX(GrantList[Study Type],MATCH(A216,GrantList[Fund],0))),0)</f>
        <v>0</v>
      </c>
      <c r="F216" s="36" t="str">
        <f>F215</f>
        <v>Full Time</v>
      </c>
      <c r="G216" s="35">
        <f>IFERROR((INDEX(GrantList[Budget End Date],MATCH(A216,GrantList[Fund],0))),0)</f>
        <v>0</v>
      </c>
      <c r="H216" s="34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6">
        <f t="shared" ref="U216:U223" si="216">SUM(I216:T216)/12</f>
        <v>0</v>
      </c>
      <c r="V216" s="33"/>
      <c r="W216" s="78">
        <f t="shared" ref="W216:W222" si="217">IF(W$4&lt;$G216,I216*$E$212,0)</f>
        <v>0</v>
      </c>
      <c r="X216" s="78">
        <f t="shared" si="213"/>
        <v>0</v>
      </c>
      <c r="Y216" s="78">
        <f t="shared" si="213"/>
        <v>0</v>
      </c>
      <c r="Z216" s="78">
        <f t="shared" si="213"/>
        <v>0</v>
      </c>
      <c r="AA216" s="78">
        <f t="shared" si="213"/>
        <v>0</v>
      </c>
      <c r="AB216" s="78">
        <f t="shared" si="213"/>
        <v>0</v>
      </c>
      <c r="AC216" s="78">
        <f t="shared" si="213"/>
        <v>0</v>
      </c>
      <c r="AD216" s="78">
        <f t="shared" si="213"/>
        <v>0</v>
      </c>
      <c r="AE216" s="78">
        <f t="shared" si="213"/>
        <v>0</v>
      </c>
      <c r="AF216" s="78">
        <f t="shared" si="213"/>
        <v>0</v>
      </c>
      <c r="AG216" s="78">
        <f t="shared" si="213"/>
        <v>0</v>
      </c>
      <c r="AH216" s="78">
        <f t="shared" si="213"/>
        <v>0</v>
      </c>
      <c r="AI216" s="79">
        <f t="shared" ref="AI216:AI222" si="218">SUM(W216:AH216)</f>
        <v>0</v>
      </c>
      <c r="AK216" s="78">
        <f t="shared" ref="AK216:AK222" si="219">IF(AND(AK$4&lt;=$G216,$F216="Full Time",$E216="Non-Federal"),W216*$AO$2,IF(AND(AK$4&lt;=$G216,$F216="Full Time",$E216="Federal"),W216*$AL$2,(IF(AND(AK$4&lt;=$G216,$F216="Part Time"),$W216*$AM$2,0))))</f>
        <v>0</v>
      </c>
      <c r="AL216" s="78">
        <f t="shared" si="214"/>
        <v>0</v>
      </c>
      <c r="AM216" s="78">
        <f t="shared" si="214"/>
        <v>0</v>
      </c>
      <c r="AN216" s="78">
        <f t="shared" si="214"/>
        <v>0</v>
      </c>
      <c r="AO216" s="78">
        <f t="shared" si="214"/>
        <v>0</v>
      </c>
      <c r="AP216" s="78">
        <f t="shared" si="214"/>
        <v>0</v>
      </c>
      <c r="AQ216" s="78">
        <f t="shared" si="214"/>
        <v>0</v>
      </c>
      <c r="AR216" s="78">
        <f t="shared" si="214"/>
        <v>0</v>
      </c>
      <c r="AS216" s="78">
        <f t="shared" si="214"/>
        <v>0</v>
      </c>
      <c r="AT216" s="78">
        <f t="shared" si="214"/>
        <v>0</v>
      </c>
      <c r="AU216" s="78">
        <f t="shared" si="214"/>
        <v>0</v>
      </c>
      <c r="AV216" s="78">
        <f t="shared" si="214"/>
        <v>0</v>
      </c>
    </row>
    <row r="217" spans="1:48" ht="14.25">
      <c r="A217" s="74"/>
      <c r="B217" s="39">
        <f>IFERROR((INDEX(GrantList[Account],MATCH(A217,GrantList[Fund],0))),0)</f>
        <v>0</v>
      </c>
      <c r="C217" s="39">
        <f>IFERROR((INDEX(GrantList[Fund Desc],MATCH(A217,GrantList[Fund],0))),0)</f>
        <v>0</v>
      </c>
      <c r="D217" s="37">
        <f t="shared" si="215"/>
        <v>0</v>
      </c>
      <c r="E217" s="38">
        <f>IFERROR((INDEX(GrantList[Study Type],MATCH(A217,GrantList[Fund],0))),0)</f>
        <v>0</v>
      </c>
      <c r="F217" s="36" t="str">
        <f t="shared" ref="F217:F222" si="220">F216</f>
        <v>Full Time</v>
      </c>
      <c r="G217" s="35">
        <f>IFERROR((INDEX(GrantList[Budget End Date],MATCH(A217,GrantList[Fund],0))),0)</f>
        <v>0</v>
      </c>
      <c r="H217" s="34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6">
        <f t="shared" si="216"/>
        <v>0</v>
      </c>
      <c r="V217" s="33"/>
      <c r="W217" s="78">
        <f t="shared" si="217"/>
        <v>0</v>
      </c>
      <c r="X217" s="78">
        <f t="shared" si="213"/>
        <v>0</v>
      </c>
      <c r="Y217" s="78">
        <f t="shared" si="213"/>
        <v>0</v>
      </c>
      <c r="Z217" s="78">
        <f t="shared" si="213"/>
        <v>0</v>
      </c>
      <c r="AA217" s="78">
        <f t="shared" si="213"/>
        <v>0</v>
      </c>
      <c r="AB217" s="78">
        <f t="shared" si="213"/>
        <v>0</v>
      </c>
      <c r="AC217" s="78">
        <f t="shared" si="213"/>
        <v>0</v>
      </c>
      <c r="AD217" s="78">
        <f t="shared" si="213"/>
        <v>0</v>
      </c>
      <c r="AE217" s="78">
        <f t="shared" si="213"/>
        <v>0</v>
      </c>
      <c r="AF217" s="78">
        <f t="shared" si="213"/>
        <v>0</v>
      </c>
      <c r="AG217" s="78">
        <f t="shared" si="213"/>
        <v>0</v>
      </c>
      <c r="AH217" s="78">
        <f t="shared" si="213"/>
        <v>0</v>
      </c>
      <c r="AI217" s="79">
        <f t="shared" si="218"/>
        <v>0</v>
      </c>
      <c r="AK217" s="78">
        <f t="shared" si="219"/>
        <v>0</v>
      </c>
      <c r="AL217" s="78">
        <f t="shared" si="214"/>
        <v>0</v>
      </c>
      <c r="AM217" s="78">
        <f t="shared" si="214"/>
        <v>0</v>
      </c>
      <c r="AN217" s="78">
        <f t="shared" si="214"/>
        <v>0</v>
      </c>
      <c r="AO217" s="78">
        <f t="shared" si="214"/>
        <v>0</v>
      </c>
      <c r="AP217" s="78">
        <f t="shared" si="214"/>
        <v>0</v>
      </c>
      <c r="AQ217" s="78">
        <f t="shared" si="214"/>
        <v>0</v>
      </c>
      <c r="AR217" s="78">
        <f t="shared" si="214"/>
        <v>0</v>
      </c>
      <c r="AS217" s="78">
        <f t="shared" si="214"/>
        <v>0</v>
      </c>
      <c r="AT217" s="78">
        <f t="shared" si="214"/>
        <v>0</v>
      </c>
      <c r="AU217" s="78">
        <f t="shared" si="214"/>
        <v>0</v>
      </c>
      <c r="AV217" s="78">
        <f t="shared" si="214"/>
        <v>0</v>
      </c>
    </row>
    <row r="218" spans="1:48" ht="14.25">
      <c r="A218" s="74"/>
      <c r="B218" s="39">
        <f>IFERROR((INDEX(GrantList[Account],MATCH(A218,GrantList[Fund],0))),0)</f>
        <v>0</v>
      </c>
      <c r="C218" s="39">
        <f>IFERROR((INDEX(GrantList[Fund Desc],MATCH(A218,GrantList[Fund],0))),0)</f>
        <v>0</v>
      </c>
      <c r="D218" s="37">
        <f t="shared" si="215"/>
        <v>0</v>
      </c>
      <c r="E218" s="38">
        <f>IFERROR((INDEX(GrantList[Study Type],MATCH(A218,GrantList[Fund],0))),0)</f>
        <v>0</v>
      </c>
      <c r="F218" s="36" t="str">
        <f t="shared" si="220"/>
        <v>Full Time</v>
      </c>
      <c r="G218" s="35">
        <f>IFERROR((INDEX(GrantList[Budget End Date],MATCH(A218,GrantList[Fund],0))),0)</f>
        <v>0</v>
      </c>
      <c r="H218" s="34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6">
        <f t="shared" si="216"/>
        <v>0</v>
      </c>
      <c r="V218" s="33"/>
      <c r="W218" s="78">
        <f t="shared" si="217"/>
        <v>0</v>
      </c>
      <c r="X218" s="78">
        <f t="shared" si="213"/>
        <v>0</v>
      </c>
      <c r="Y218" s="78">
        <f t="shared" si="213"/>
        <v>0</v>
      </c>
      <c r="Z218" s="78">
        <f t="shared" si="213"/>
        <v>0</v>
      </c>
      <c r="AA218" s="78">
        <f t="shared" si="213"/>
        <v>0</v>
      </c>
      <c r="AB218" s="78">
        <f t="shared" si="213"/>
        <v>0</v>
      </c>
      <c r="AC218" s="78">
        <f t="shared" si="213"/>
        <v>0</v>
      </c>
      <c r="AD218" s="78">
        <f t="shared" si="213"/>
        <v>0</v>
      </c>
      <c r="AE218" s="78">
        <f t="shared" si="213"/>
        <v>0</v>
      </c>
      <c r="AF218" s="78">
        <f t="shared" si="213"/>
        <v>0</v>
      </c>
      <c r="AG218" s="78">
        <f t="shared" si="213"/>
        <v>0</v>
      </c>
      <c r="AH218" s="78">
        <f t="shared" si="213"/>
        <v>0</v>
      </c>
      <c r="AI218" s="79">
        <f t="shared" si="218"/>
        <v>0</v>
      </c>
      <c r="AK218" s="78">
        <f t="shared" si="219"/>
        <v>0</v>
      </c>
      <c r="AL218" s="78">
        <f t="shared" si="214"/>
        <v>0</v>
      </c>
      <c r="AM218" s="78">
        <f t="shared" si="214"/>
        <v>0</v>
      </c>
      <c r="AN218" s="78">
        <f t="shared" si="214"/>
        <v>0</v>
      </c>
      <c r="AO218" s="78">
        <f t="shared" si="214"/>
        <v>0</v>
      </c>
      <c r="AP218" s="78">
        <f t="shared" si="214"/>
        <v>0</v>
      </c>
      <c r="AQ218" s="78">
        <f t="shared" si="214"/>
        <v>0</v>
      </c>
      <c r="AR218" s="78">
        <f t="shared" si="214"/>
        <v>0</v>
      </c>
      <c r="AS218" s="78">
        <f t="shared" si="214"/>
        <v>0</v>
      </c>
      <c r="AT218" s="78">
        <f t="shared" si="214"/>
        <v>0</v>
      </c>
      <c r="AU218" s="78">
        <f t="shared" si="214"/>
        <v>0</v>
      </c>
      <c r="AV218" s="78">
        <f t="shared" si="214"/>
        <v>0</v>
      </c>
    </row>
    <row r="219" spans="1:48" ht="14.25">
      <c r="A219" s="74"/>
      <c r="B219" s="39">
        <f>IFERROR((INDEX(GrantList[Account],MATCH(A219,GrantList[Fund],0))),0)</f>
        <v>0</v>
      </c>
      <c r="C219" s="39">
        <f>IFERROR((INDEX(GrantList[Fund Desc],MATCH(A219,GrantList[Fund],0))),0)</f>
        <v>0</v>
      </c>
      <c r="D219" s="37">
        <f t="shared" si="215"/>
        <v>0</v>
      </c>
      <c r="E219" s="38">
        <f>IFERROR((INDEX(GrantList[Study Type],MATCH(A219,GrantList[Fund],0))),0)</f>
        <v>0</v>
      </c>
      <c r="F219" s="36" t="str">
        <f t="shared" si="220"/>
        <v>Full Time</v>
      </c>
      <c r="G219" s="35">
        <f>IFERROR((INDEX(GrantList[Budget End Date],MATCH(A219,GrantList[Fund],0))),0)</f>
        <v>0</v>
      </c>
      <c r="H219" s="34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6">
        <f t="shared" si="216"/>
        <v>0</v>
      </c>
      <c r="V219" s="33"/>
      <c r="W219" s="78">
        <f t="shared" si="217"/>
        <v>0</v>
      </c>
      <c r="X219" s="78">
        <f t="shared" si="213"/>
        <v>0</v>
      </c>
      <c r="Y219" s="78">
        <f t="shared" si="213"/>
        <v>0</v>
      </c>
      <c r="Z219" s="78">
        <f t="shared" si="213"/>
        <v>0</v>
      </c>
      <c r="AA219" s="78">
        <f t="shared" si="213"/>
        <v>0</v>
      </c>
      <c r="AB219" s="78">
        <f t="shared" si="213"/>
        <v>0</v>
      </c>
      <c r="AC219" s="78">
        <f t="shared" si="213"/>
        <v>0</v>
      </c>
      <c r="AD219" s="78">
        <f t="shared" si="213"/>
        <v>0</v>
      </c>
      <c r="AE219" s="78">
        <f t="shared" si="213"/>
        <v>0</v>
      </c>
      <c r="AF219" s="78">
        <f t="shared" si="213"/>
        <v>0</v>
      </c>
      <c r="AG219" s="78">
        <f t="shared" si="213"/>
        <v>0</v>
      </c>
      <c r="AH219" s="78">
        <f t="shared" si="213"/>
        <v>0</v>
      </c>
      <c r="AI219" s="79">
        <f t="shared" si="218"/>
        <v>0</v>
      </c>
      <c r="AK219" s="78">
        <f t="shared" si="219"/>
        <v>0</v>
      </c>
      <c r="AL219" s="78">
        <f t="shared" si="214"/>
        <v>0</v>
      </c>
      <c r="AM219" s="78">
        <f t="shared" si="214"/>
        <v>0</v>
      </c>
      <c r="AN219" s="78">
        <f t="shared" si="214"/>
        <v>0</v>
      </c>
      <c r="AO219" s="78">
        <f t="shared" si="214"/>
        <v>0</v>
      </c>
      <c r="AP219" s="78">
        <f t="shared" si="214"/>
        <v>0</v>
      </c>
      <c r="AQ219" s="78">
        <f t="shared" si="214"/>
        <v>0</v>
      </c>
      <c r="AR219" s="78">
        <f t="shared" si="214"/>
        <v>0</v>
      </c>
      <c r="AS219" s="78">
        <f t="shared" si="214"/>
        <v>0</v>
      </c>
      <c r="AT219" s="78">
        <f t="shared" si="214"/>
        <v>0</v>
      </c>
      <c r="AU219" s="78">
        <f t="shared" si="214"/>
        <v>0</v>
      </c>
      <c r="AV219" s="78">
        <f t="shared" si="214"/>
        <v>0</v>
      </c>
    </row>
    <row r="220" spans="1:48" ht="14.25">
      <c r="A220" s="74"/>
      <c r="B220" s="39">
        <f>IFERROR((INDEX(GrantList[Account],MATCH(A220,GrantList[Fund],0))),0)</f>
        <v>0</v>
      </c>
      <c r="C220" s="39">
        <f>IFERROR((INDEX(GrantList[Fund Desc],MATCH(A220,GrantList[Fund],0))),0)</f>
        <v>0</v>
      </c>
      <c r="D220" s="37">
        <f t="shared" si="215"/>
        <v>0</v>
      </c>
      <c r="E220" s="38">
        <f>IFERROR((INDEX(GrantList[Study Type],MATCH(A220,GrantList[Fund],0))),0)</f>
        <v>0</v>
      </c>
      <c r="F220" s="36" t="str">
        <f t="shared" si="220"/>
        <v>Full Time</v>
      </c>
      <c r="G220" s="35">
        <f>IFERROR((INDEX(GrantList[Budget End Date],MATCH(A220,GrantList[Fund],0))),0)</f>
        <v>0</v>
      </c>
      <c r="H220" s="34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6">
        <f t="shared" si="216"/>
        <v>0</v>
      </c>
      <c r="V220" s="33"/>
      <c r="W220" s="78">
        <f t="shared" si="217"/>
        <v>0</v>
      </c>
      <c r="X220" s="78">
        <f t="shared" si="213"/>
        <v>0</v>
      </c>
      <c r="Y220" s="78">
        <f t="shared" si="213"/>
        <v>0</v>
      </c>
      <c r="Z220" s="78">
        <f t="shared" si="213"/>
        <v>0</v>
      </c>
      <c r="AA220" s="78">
        <f t="shared" si="213"/>
        <v>0</v>
      </c>
      <c r="AB220" s="78">
        <f t="shared" si="213"/>
        <v>0</v>
      </c>
      <c r="AC220" s="78">
        <f t="shared" si="213"/>
        <v>0</v>
      </c>
      <c r="AD220" s="78">
        <f t="shared" si="213"/>
        <v>0</v>
      </c>
      <c r="AE220" s="78">
        <f t="shared" si="213"/>
        <v>0</v>
      </c>
      <c r="AF220" s="78">
        <f t="shared" si="213"/>
        <v>0</v>
      </c>
      <c r="AG220" s="78">
        <f t="shared" si="213"/>
        <v>0</v>
      </c>
      <c r="AH220" s="78">
        <f t="shared" si="213"/>
        <v>0</v>
      </c>
      <c r="AI220" s="79">
        <f t="shared" si="218"/>
        <v>0</v>
      </c>
      <c r="AK220" s="78">
        <f t="shared" si="219"/>
        <v>0</v>
      </c>
      <c r="AL220" s="78">
        <f t="shared" si="214"/>
        <v>0</v>
      </c>
      <c r="AM220" s="78">
        <f t="shared" si="214"/>
        <v>0</v>
      </c>
      <c r="AN220" s="78">
        <f t="shared" si="214"/>
        <v>0</v>
      </c>
      <c r="AO220" s="78">
        <f t="shared" si="214"/>
        <v>0</v>
      </c>
      <c r="AP220" s="78">
        <f t="shared" si="214"/>
        <v>0</v>
      </c>
      <c r="AQ220" s="78">
        <f t="shared" si="214"/>
        <v>0</v>
      </c>
      <c r="AR220" s="78">
        <f t="shared" si="214"/>
        <v>0</v>
      </c>
      <c r="AS220" s="78">
        <f t="shared" si="214"/>
        <v>0</v>
      </c>
      <c r="AT220" s="78">
        <f t="shared" si="214"/>
        <v>0</v>
      </c>
      <c r="AU220" s="78">
        <f t="shared" si="214"/>
        <v>0</v>
      </c>
      <c r="AV220" s="78">
        <f t="shared" si="214"/>
        <v>0</v>
      </c>
    </row>
    <row r="221" spans="1:48" ht="14.25">
      <c r="A221" s="74"/>
      <c r="B221" s="39">
        <f>IFERROR((INDEX(GrantList[Account],MATCH(A221,GrantList[Fund],0))),0)</f>
        <v>0</v>
      </c>
      <c r="C221" s="39">
        <f>IFERROR((INDEX(GrantList[Fund Desc],MATCH(A221,GrantList[Fund],0))),0)</f>
        <v>0</v>
      </c>
      <c r="D221" s="37">
        <f t="shared" si="215"/>
        <v>0</v>
      </c>
      <c r="E221" s="38">
        <f>IFERROR((INDEX(GrantList[Study Type],MATCH(A221,GrantList[Fund],0))),0)</f>
        <v>0</v>
      </c>
      <c r="F221" s="36" t="str">
        <f t="shared" si="220"/>
        <v>Full Time</v>
      </c>
      <c r="G221" s="35">
        <f>IFERROR((INDEX(GrantList[Budget End Date],MATCH(A221,GrantList[Fund],0))),0)</f>
        <v>0</v>
      </c>
      <c r="H221" s="34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6">
        <f t="shared" si="216"/>
        <v>0</v>
      </c>
      <c r="V221" s="33"/>
      <c r="W221" s="78">
        <f t="shared" si="217"/>
        <v>0</v>
      </c>
      <c r="X221" s="78">
        <f t="shared" si="213"/>
        <v>0</v>
      </c>
      <c r="Y221" s="78">
        <f t="shared" si="213"/>
        <v>0</v>
      </c>
      <c r="Z221" s="78">
        <f t="shared" si="213"/>
        <v>0</v>
      </c>
      <c r="AA221" s="78">
        <f t="shared" si="213"/>
        <v>0</v>
      </c>
      <c r="AB221" s="78">
        <f t="shared" si="213"/>
        <v>0</v>
      </c>
      <c r="AC221" s="78">
        <f t="shared" si="213"/>
        <v>0</v>
      </c>
      <c r="AD221" s="78">
        <f t="shared" si="213"/>
        <v>0</v>
      </c>
      <c r="AE221" s="78">
        <f t="shared" si="213"/>
        <v>0</v>
      </c>
      <c r="AF221" s="78">
        <f t="shared" si="213"/>
        <v>0</v>
      </c>
      <c r="AG221" s="78">
        <f t="shared" si="213"/>
        <v>0</v>
      </c>
      <c r="AH221" s="78">
        <f t="shared" si="213"/>
        <v>0</v>
      </c>
      <c r="AI221" s="79">
        <f t="shared" si="218"/>
        <v>0</v>
      </c>
      <c r="AK221" s="78">
        <f t="shared" si="219"/>
        <v>0</v>
      </c>
      <c r="AL221" s="78">
        <f t="shared" si="214"/>
        <v>0</v>
      </c>
      <c r="AM221" s="78">
        <f t="shared" si="214"/>
        <v>0</v>
      </c>
      <c r="AN221" s="78">
        <f t="shared" si="214"/>
        <v>0</v>
      </c>
      <c r="AO221" s="78">
        <f t="shared" si="214"/>
        <v>0</v>
      </c>
      <c r="AP221" s="78">
        <f t="shared" si="214"/>
        <v>0</v>
      </c>
      <c r="AQ221" s="78">
        <f t="shared" si="214"/>
        <v>0</v>
      </c>
      <c r="AR221" s="78">
        <f t="shared" si="214"/>
        <v>0</v>
      </c>
      <c r="AS221" s="78">
        <f t="shared" si="214"/>
        <v>0</v>
      </c>
      <c r="AT221" s="78">
        <f t="shared" si="214"/>
        <v>0</v>
      </c>
      <c r="AU221" s="78">
        <f t="shared" si="214"/>
        <v>0</v>
      </c>
      <c r="AV221" s="78">
        <f t="shared" si="214"/>
        <v>0</v>
      </c>
    </row>
    <row r="222" spans="1:48" ht="14.25">
      <c r="A222" s="74"/>
      <c r="B222" s="39">
        <f>IFERROR((INDEX(GrantList[Account],MATCH(A222,GrantList[Fund],0))),0)</f>
        <v>0</v>
      </c>
      <c r="C222" s="39">
        <f>IFERROR((INDEX(GrantList[Fund Desc],MATCH(A222,GrantList[Fund],0))),0)</f>
        <v>0</v>
      </c>
      <c r="D222" s="37">
        <f t="shared" si="215"/>
        <v>0</v>
      </c>
      <c r="E222" s="38">
        <f>IFERROR((INDEX(GrantList[Study Type],MATCH(A222,GrantList[Fund],0))),0)</f>
        <v>0</v>
      </c>
      <c r="F222" s="36" t="str">
        <f t="shared" si="220"/>
        <v>Full Time</v>
      </c>
      <c r="G222" s="35">
        <f>IFERROR((INDEX(GrantList[Budget End Date],MATCH(A222,GrantList[Fund],0))),0)</f>
        <v>0</v>
      </c>
      <c r="H222" s="34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6">
        <f t="shared" si="216"/>
        <v>0</v>
      </c>
      <c r="V222" s="33"/>
      <c r="W222" s="78">
        <f t="shared" si="217"/>
        <v>0</v>
      </c>
      <c r="X222" s="78">
        <f t="shared" si="213"/>
        <v>0</v>
      </c>
      <c r="Y222" s="78">
        <f t="shared" si="213"/>
        <v>0</v>
      </c>
      <c r="Z222" s="78">
        <f t="shared" si="213"/>
        <v>0</v>
      </c>
      <c r="AA222" s="78">
        <f t="shared" si="213"/>
        <v>0</v>
      </c>
      <c r="AB222" s="78">
        <f t="shared" si="213"/>
        <v>0</v>
      </c>
      <c r="AC222" s="78">
        <f t="shared" si="213"/>
        <v>0</v>
      </c>
      <c r="AD222" s="78">
        <f t="shared" si="213"/>
        <v>0</v>
      </c>
      <c r="AE222" s="78">
        <f t="shared" si="213"/>
        <v>0</v>
      </c>
      <c r="AF222" s="78">
        <f t="shared" si="213"/>
        <v>0</v>
      </c>
      <c r="AG222" s="78">
        <f t="shared" si="213"/>
        <v>0</v>
      </c>
      <c r="AH222" s="78">
        <f t="shared" si="213"/>
        <v>0</v>
      </c>
      <c r="AI222" s="79">
        <f t="shared" si="218"/>
        <v>0</v>
      </c>
      <c r="AK222" s="78">
        <f t="shared" si="219"/>
        <v>0</v>
      </c>
      <c r="AL222" s="78">
        <f t="shared" si="214"/>
        <v>0</v>
      </c>
      <c r="AM222" s="78">
        <f t="shared" si="214"/>
        <v>0</v>
      </c>
      <c r="AN222" s="78">
        <f t="shared" si="214"/>
        <v>0</v>
      </c>
      <c r="AO222" s="78">
        <f t="shared" si="214"/>
        <v>0</v>
      </c>
      <c r="AP222" s="78">
        <f t="shared" si="214"/>
        <v>0</v>
      </c>
      <c r="AQ222" s="78">
        <f t="shared" si="214"/>
        <v>0</v>
      </c>
      <c r="AR222" s="78">
        <f t="shared" si="214"/>
        <v>0</v>
      </c>
      <c r="AS222" s="78">
        <f t="shared" si="214"/>
        <v>0</v>
      </c>
      <c r="AT222" s="78">
        <f t="shared" si="214"/>
        <v>0</v>
      </c>
      <c r="AU222" s="78">
        <f t="shared" si="214"/>
        <v>0</v>
      </c>
      <c r="AV222" s="78">
        <f t="shared" si="214"/>
        <v>0</v>
      </c>
    </row>
    <row r="223" spans="1:48" ht="13.5" customHeight="1">
      <c r="C223" s="32" t="s">
        <v>16</v>
      </c>
      <c r="D223" s="31">
        <f>SUM(D215:D222)</f>
        <v>0</v>
      </c>
      <c r="E223" s="30"/>
      <c r="F223" s="29"/>
      <c r="I223" s="76">
        <f t="shared" ref="I223:T223" si="221">SUM(I215:I222)</f>
        <v>0</v>
      </c>
      <c r="J223" s="76">
        <f t="shared" si="221"/>
        <v>0</v>
      </c>
      <c r="K223" s="76">
        <f t="shared" si="221"/>
        <v>0</v>
      </c>
      <c r="L223" s="76">
        <f t="shared" si="221"/>
        <v>0</v>
      </c>
      <c r="M223" s="76">
        <f t="shared" si="221"/>
        <v>0</v>
      </c>
      <c r="N223" s="76">
        <f t="shared" si="221"/>
        <v>0</v>
      </c>
      <c r="O223" s="76">
        <f t="shared" si="221"/>
        <v>0</v>
      </c>
      <c r="P223" s="76">
        <f t="shared" si="221"/>
        <v>0</v>
      </c>
      <c r="Q223" s="76">
        <f t="shared" si="221"/>
        <v>0</v>
      </c>
      <c r="R223" s="76">
        <f t="shared" si="221"/>
        <v>0</v>
      </c>
      <c r="S223" s="76">
        <f t="shared" si="221"/>
        <v>0</v>
      </c>
      <c r="T223" s="76">
        <f t="shared" si="221"/>
        <v>0</v>
      </c>
      <c r="U223" s="76">
        <f t="shared" si="216"/>
        <v>0</v>
      </c>
      <c r="V223" s="26"/>
      <c r="W223" s="78">
        <f>SUM(W215:W222)</f>
        <v>0</v>
      </c>
      <c r="X223" s="78">
        <f t="shared" ref="X223:AH223" si="222">SUM(X215:X222)</f>
        <v>0</v>
      </c>
      <c r="Y223" s="78">
        <f t="shared" si="222"/>
        <v>0</v>
      </c>
      <c r="Z223" s="78">
        <f t="shared" si="222"/>
        <v>0</v>
      </c>
      <c r="AA223" s="78">
        <f t="shared" si="222"/>
        <v>0</v>
      </c>
      <c r="AB223" s="78">
        <f t="shared" si="222"/>
        <v>0</v>
      </c>
      <c r="AC223" s="78">
        <f t="shared" si="222"/>
        <v>0</v>
      </c>
      <c r="AD223" s="78">
        <f t="shared" si="222"/>
        <v>0</v>
      </c>
      <c r="AE223" s="78">
        <f t="shared" si="222"/>
        <v>0</v>
      </c>
      <c r="AF223" s="78">
        <f t="shared" si="222"/>
        <v>0</v>
      </c>
      <c r="AG223" s="78">
        <f t="shared" si="222"/>
        <v>0</v>
      </c>
      <c r="AH223" s="78">
        <f t="shared" si="222"/>
        <v>0</v>
      </c>
      <c r="AI223" s="78">
        <f t="shared" ref="AI223" si="223">SUM(AI215:AI222)</f>
        <v>0</v>
      </c>
      <c r="AK223" s="78">
        <f>SUM(AK215:AK222)</f>
        <v>0</v>
      </c>
      <c r="AL223" s="78">
        <f t="shared" ref="AL223:AV223" si="224">SUM(AL215:AL222)</f>
        <v>0</v>
      </c>
      <c r="AM223" s="78">
        <f t="shared" si="224"/>
        <v>0</v>
      </c>
      <c r="AN223" s="78">
        <f t="shared" si="224"/>
        <v>0</v>
      </c>
      <c r="AO223" s="78">
        <f t="shared" si="224"/>
        <v>0</v>
      </c>
      <c r="AP223" s="78">
        <f t="shared" si="224"/>
        <v>0</v>
      </c>
      <c r="AQ223" s="78">
        <f t="shared" si="224"/>
        <v>0</v>
      </c>
      <c r="AR223" s="78">
        <f t="shared" si="224"/>
        <v>0</v>
      </c>
      <c r="AS223" s="78">
        <f t="shared" si="224"/>
        <v>0</v>
      </c>
      <c r="AT223" s="78">
        <f t="shared" si="224"/>
        <v>0</v>
      </c>
      <c r="AU223" s="78">
        <f t="shared" si="224"/>
        <v>0</v>
      </c>
      <c r="AV223" s="78">
        <f t="shared" si="224"/>
        <v>0</v>
      </c>
    </row>
    <row r="224" spans="1:48">
      <c r="D224" s="25">
        <f>+D223-D212</f>
        <v>0</v>
      </c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7"/>
      <c r="V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 spans="1:48">
      <c r="D225" s="25"/>
    </row>
    <row r="226" spans="1:48">
      <c r="D226" s="25"/>
    </row>
    <row r="227" spans="1:48" ht="12.75">
      <c r="A227" s="47" t="s">
        <v>90</v>
      </c>
      <c r="B227" s="113"/>
      <c r="D227" s="46"/>
      <c r="E227" s="45">
        <f>D227/12</f>
        <v>0</v>
      </c>
      <c r="F227" s="24" t="s">
        <v>24</v>
      </c>
      <c r="AL227" s="73">
        <v>0.30499999999999999</v>
      </c>
      <c r="AM227" s="73">
        <v>0.09</v>
      </c>
      <c r="AO227" s="73">
        <v>0.32600000000000001</v>
      </c>
    </row>
    <row r="228" spans="1:48" ht="12.75">
      <c r="A228" s="47" t="s">
        <v>91</v>
      </c>
      <c r="B228" s="44"/>
      <c r="J228" s="43"/>
      <c r="K228" s="43"/>
      <c r="L228" s="43"/>
      <c r="M228" s="43"/>
      <c r="N228" s="43"/>
      <c r="AK228" s="24" t="s">
        <v>23</v>
      </c>
    </row>
    <row r="229" spans="1:48">
      <c r="A229" s="42" t="s">
        <v>15</v>
      </c>
      <c r="B229" s="42" t="s">
        <v>14</v>
      </c>
      <c r="C229" s="42" t="s">
        <v>13</v>
      </c>
      <c r="D229" s="42" t="s">
        <v>21</v>
      </c>
      <c r="E229" s="42" t="s">
        <v>22</v>
      </c>
      <c r="F229" s="42" t="s">
        <v>20</v>
      </c>
      <c r="G229" s="42" t="s">
        <v>19</v>
      </c>
      <c r="I229" s="40">
        <f>I214</f>
        <v>44743</v>
      </c>
      <c r="J229" s="40">
        <f t="shared" ref="J229:T229" si="225">J214</f>
        <v>44774</v>
      </c>
      <c r="K229" s="40">
        <f t="shared" si="225"/>
        <v>44805</v>
      </c>
      <c r="L229" s="40">
        <f t="shared" si="225"/>
        <v>44835</v>
      </c>
      <c r="M229" s="40">
        <f t="shared" si="225"/>
        <v>44866</v>
      </c>
      <c r="N229" s="40">
        <f t="shared" si="225"/>
        <v>44896</v>
      </c>
      <c r="O229" s="40">
        <f t="shared" si="225"/>
        <v>44927</v>
      </c>
      <c r="P229" s="40">
        <f t="shared" si="225"/>
        <v>44958</v>
      </c>
      <c r="Q229" s="40">
        <f t="shared" si="225"/>
        <v>44986</v>
      </c>
      <c r="R229" s="40">
        <f t="shared" si="225"/>
        <v>45017</v>
      </c>
      <c r="S229" s="40">
        <f t="shared" si="225"/>
        <v>45047</v>
      </c>
      <c r="T229" s="40">
        <f t="shared" si="225"/>
        <v>45078</v>
      </c>
      <c r="U229" s="41" t="s">
        <v>57</v>
      </c>
      <c r="W229" s="40">
        <f>I229</f>
        <v>44743</v>
      </c>
      <c r="X229" s="40">
        <f t="shared" ref="X229:AH229" si="226">J229</f>
        <v>44774</v>
      </c>
      <c r="Y229" s="40">
        <f t="shared" si="226"/>
        <v>44805</v>
      </c>
      <c r="Z229" s="40">
        <f t="shared" si="226"/>
        <v>44835</v>
      </c>
      <c r="AA229" s="40">
        <f t="shared" si="226"/>
        <v>44866</v>
      </c>
      <c r="AB229" s="40">
        <f t="shared" si="226"/>
        <v>44896</v>
      </c>
      <c r="AC229" s="40">
        <f t="shared" si="226"/>
        <v>44927</v>
      </c>
      <c r="AD229" s="40">
        <f t="shared" si="226"/>
        <v>44958</v>
      </c>
      <c r="AE229" s="40">
        <f t="shared" si="226"/>
        <v>44986</v>
      </c>
      <c r="AF229" s="40">
        <f t="shared" si="226"/>
        <v>45017</v>
      </c>
      <c r="AG229" s="40">
        <f t="shared" si="226"/>
        <v>45047</v>
      </c>
      <c r="AH229" s="40">
        <f t="shared" si="226"/>
        <v>45078</v>
      </c>
      <c r="AI229" s="41" t="s">
        <v>18</v>
      </c>
      <c r="AK229" s="40">
        <f>W229</f>
        <v>44743</v>
      </c>
      <c r="AL229" s="40">
        <f t="shared" ref="AL229:AV229" si="227">X229</f>
        <v>44774</v>
      </c>
      <c r="AM229" s="40">
        <f t="shared" si="227"/>
        <v>44805</v>
      </c>
      <c r="AN229" s="40">
        <f t="shared" si="227"/>
        <v>44835</v>
      </c>
      <c r="AO229" s="40">
        <f t="shared" si="227"/>
        <v>44866</v>
      </c>
      <c r="AP229" s="40">
        <f t="shared" si="227"/>
        <v>44896</v>
      </c>
      <c r="AQ229" s="40">
        <f t="shared" si="227"/>
        <v>44927</v>
      </c>
      <c r="AR229" s="40">
        <f t="shared" si="227"/>
        <v>44958</v>
      </c>
      <c r="AS229" s="40">
        <f t="shared" si="227"/>
        <v>44986</v>
      </c>
      <c r="AT229" s="40">
        <f t="shared" si="227"/>
        <v>45017</v>
      </c>
      <c r="AU229" s="40">
        <f t="shared" si="227"/>
        <v>45047</v>
      </c>
      <c r="AV229" s="40">
        <f t="shared" si="227"/>
        <v>45078</v>
      </c>
    </row>
    <row r="230" spans="1:48" ht="14.25">
      <c r="A230" s="74"/>
      <c r="B230" s="39">
        <f>IFERROR((INDEX(GrantList[Account],MATCH(A230,GrantList[Fund],0))),0)</f>
        <v>0</v>
      </c>
      <c r="C230" s="39">
        <f>IFERROR((INDEX(GrantList[Fund Desc],MATCH(A230,GrantList[Fund],0))),0)</f>
        <v>0</v>
      </c>
      <c r="D230" s="37">
        <f>+AI230</f>
        <v>0</v>
      </c>
      <c r="E230" s="38">
        <f>IFERROR((INDEX(GrantList[Study Type],MATCH(A230,GrantList[Fund],0))),0)</f>
        <v>0</v>
      </c>
      <c r="F230" s="36" t="s">
        <v>17</v>
      </c>
      <c r="G230" s="35">
        <f>IFERROR((INDEX(GrantList[Budget End Date],MATCH(A230,GrantList[Fund],0))),0)</f>
        <v>0</v>
      </c>
      <c r="H230" s="34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6">
        <f>SUM(I230:T230)/12</f>
        <v>0</v>
      </c>
      <c r="V230" s="33"/>
      <c r="W230" s="78">
        <f>IF(W$4&lt;$G230,I230*$E$227,0)</f>
        <v>0</v>
      </c>
      <c r="X230" s="78">
        <f t="shared" ref="X230:AH237" si="228">IF(X$4&lt;$G230,J230*$E$227,0)</f>
        <v>0</v>
      </c>
      <c r="Y230" s="78">
        <f t="shared" si="228"/>
        <v>0</v>
      </c>
      <c r="Z230" s="78">
        <f t="shared" si="228"/>
        <v>0</v>
      </c>
      <c r="AA230" s="78">
        <f t="shared" si="228"/>
        <v>0</v>
      </c>
      <c r="AB230" s="78">
        <f t="shared" si="228"/>
        <v>0</v>
      </c>
      <c r="AC230" s="78">
        <f t="shared" si="228"/>
        <v>0</v>
      </c>
      <c r="AD230" s="78">
        <f t="shared" si="228"/>
        <v>0</v>
      </c>
      <c r="AE230" s="78">
        <f t="shared" si="228"/>
        <v>0</v>
      </c>
      <c r="AF230" s="78">
        <f t="shared" si="228"/>
        <v>0</v>
      </c>
      <c r="AG230" s="78">
        <f t="shared" si="228"/>
        <v>0</v>
      </c>
      <c r="AH230" s="78">
        <f t="shared" si="228"/>
        <v>0</v>
      </c>
      <c r="AI230" s="79">
        <f>SUM(W230:AH230)</f>
        <v>0</v>
      </c>
      <c r="AK230" s="78">
        <f>IF(AND(AK$4&lt;=$G230,$F230="Full Time",$E230="Non-Federal"),W230*$AO$2,IF(AND(AK$4&lt;=$G230,$F230="Full Time",$E230="Federal"),W230*$AL$2,(IF(AND(AK$4&lt;=$G230,$F230="Part Time"),$W230*$AM$2,0))))</f>
        <v>0</v>
      </c>
      <c r="AL230" s="78">
        <f t="shared" ref="AL230:AV237" si="229">IF(AND(AL$4&lt;=$G230,$F230="Full Time",$E230="Non-Federal"),X230*$AO$2,IF(AND(AL$4&lt;=$G230,$F230="Full Time",$E230="Federal"),X230*$AL$2,(IF(AND(AL$4&lt;=$G230,$F230="Part Time"),$W230*$AM$2,0))))</f>
        <v>0</v>
      </c>
      <c r="AM230" s="78">
        <f t="shared" si="229"/>
        <v>0</v>
      </c>
      <c r="AN230" s="78">
        <f t="shared" si="229"/>
        <v>0</v>
      </c>
      <c r="AO230" s="78">
        <f t="shared" si="229"/>
        <v>0</v>
      </c>
      <c r="AP230" s="78">
        <f t="shared" si="229"/>
        <v>0</v>
      </c>
      <c r="AQ230" s="78">
        <f t="shared" si="229"/>
        <v>0</v>
      </c>
      <c r="AR230" s="78">
        <f t="shared" si="229"/>
        <v>0</v>
      </c>
      <c r="AS230" s="78">
        <f t="shared" si="229"/>
        <v>0</v>
      </c>
      <c r="AT230" s="78">
        <f t="shared" si="229"/>
        <v>0</v>
      </c>
      <c r="AU230" s="78">
        <f t="shared" si="229"/>
        <v>0</v>
      </c>
      <c r="AV230" s="78">
        <f t="shared" si="229"/>
        <v>0</v>
      </c>
    </row>
    <row r="231" spans="1:48" ht="14.25">
      <c r="A231" s="74"/>
      <c r="B231" s="39">
        <f>IFERROR((INDEX(GrantList[Account],MATCH(A231,GrantList[Fund],0))),0)</f>
        <v>0</v>
      </c>
      <c r="C231" s="39">
        <f>IFERROR((INDEX(GrantList[Fund Desc],MATCH(A231,GrantList[Fund],0))),0)</f>
        <v>0</v>
      </c>
      <c r="D231" s="37">
        <f t="shared" ref="D231:D237" si="230">+AI231</f>
        <v>0</v>
      </c>
      <c r="E231" s="38">
        <f>IFERROR((INDEX(GrantList[Study Type],MATCH(A231,GrantList[Fund],0))),0)</f>
        <v>0</v>
      </c>
      <c r="F231" s="36" t="str">
        <f>F230</f>
        <v>Full Time</v>
      </c>
      <c r="G231" s="35">
        <f>IFERROR((INDEX(GrantList[Budget End Date],MATCH(A231,GrantList[Fund],0))),0)</f>
        <v>0</v>
      </c>
      <c r="H231" s="34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6">
        <f t="shared" ref="U231:U238" si="231">SUM(I231:T231)/12</f>
        <v>0</v>
      </c>
      <c r="V231" s="33"/>
      <c r="W231" s="78">
        <f t="shared" ref="W231:W237" si="232">IF(W$4&lt;$G231,I231*$E$227,0)</f>
        <v>0</v>
      </c>
      <c r="X231" s="78">
        <f t="shared" si="228"/>
        <v>0</v>
      </c>
      <c r="Y231" s="78">
        <f t="shared" si="228"/>
        <v>0</v>
      </c>
      <c r="Z231" s="78">
        <f t="shared" si="228"/>
        <v>0</v>
      </c>
      <c r="AA231" s="78">
        <f t="shared" si="228"/>
        <v>0</v>
      </c>
      <c r="AB231" s="78">
        <f t="shared" si="228"/>
        <v>0</v>
      </c>
      <c r="AC231" s="78">
        <f t="shared" si="228"/>
        <v>0</v>
      </c>
      <c r="AD231" s="78">
        <f t="shared" si="228"/>
        <v>0</v>
      </c>
      <c r="AE231" s="78">
        <f t="shared" si="228"/>
        <v>0</v>
      </c>
      <c r="AF231" s="78">
        <f t="shared" si="228"/>
        <v>0</v>
      </c>
      <c r="AG231" s="78">
        <f t="shared" si="228"/>
        <v>0</v>
      </c>
      <c r="AH231" s="78">
        <f t="shared" si="228"/>
        <v>0</v>
      </c>
      <c r="AI231" s="79">
        <f t="shared" ref="AI231:AI237" si="233">SUM(W231:AH231)</f>
        <v>0</v>
      </c>
      <c r="AK231" s="78">
        <f t="shared" ref="AK231:AK237" si="234">IF(AND(AK$4&lt;=$G231,$F231="Full Time",$E231="Non-Federal"),W231*$AO$2,IF(AND(AK$4&lt;=$G231,$F231="Full Time",$E231="Federal"),W231*$AL$2,(IF(AND(AK$4&lt;=$G231,$F231="Part Time"),$W231*$AM$2,0))))</f>
        <v>0</v>
      </c>
      <c r="AL231" s="78">
        <f t="shared" si="229"/>
        <v>0</v>
      </c>
      <c r="AM231" s="78">
        <f t="shared" si="229"/>
        <v>0</v>
      </c>
      <c r="AN231" s="78">
        <f t="shared" si="229"/>
        <v>0</v>
      </c>
      <c r="AO231" s="78">
        <f t="shared" si="229"/>
        <v>0</v>
      </c>
      <c r="AP231" s="78">
        <f t="shared" si="229"/>
        <v>0</v>
      </c>
      <c r="AQ231" s="78">
        <f t="shared" si="229"/>
        <v>0</v>
      </c>
      <c r="AR231" s="78">
        <f t="shared" si="229"/>
        <v>0</v>
      </c>
      <c r="AS231" s="78">
        <f t="shared" si="229"/>
        <v>0</v>
      </c>
      <c r="AT231" s="78">
        <f t="shared" si="229"/>
        <v>0</v>
      </c>
      <c r="AU231" s="78">
        <f t="shared" si="229"/>
        <v>0</v>
      </c>
      <c r="AV231" s="78">
        <f t="shared" si="229"/>
        <v>0</v>
      </c>
    </row>
    <row r="232" spans="1:48" ht="14.25">
      <c r="A232" s="74"/>
      <c r="B232" s="39">
        <f>IFERROR((INDEX(GrantList[Account],MATCH(A232,GrantList[Fund],0))),0)</f>
        <v>0</v>
      </c>
      <c r="C232" s="39">
        <f>IFERROR((INDEX(GrantList[Fund Desc],MATCH(A232,GrantList[Fund],0))),0)</f>
        <v>0</v>
      </c>
      <c r="D232" s="37">
        <f t="shared" si="230"/>
        <v>0</v>
      </c>
      <c r="E232" s="38">
        <f>IFERROR((INDEX(GrantList[Study Type],MATCH(A232,GrantList[Fund],0))),0)</f>
        <v>0</v>
      </c>
      <c r="F232" s="36" t="str">
        <f t="shared" ref="F232:F237" si="235">F231</f>
        <v>Full Time</v>
      </c>
      <c r="G232" s="35">
        <f>IFERROR((INDEX(GrantList[Budget End Date],MATCH(A232,GrantList[Fund],0))),0)</f>
        <v>0</v>
      </c>
      <c r="H232" s="34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6">
        <f t="shared" si="231"/>
        <v>0</v>
      </c>
      <c r="V232" s="33"/>
      <c r="W232" s="78">
        <f t="shared" si="232"/>
        <v>0</v>
      </c>
      <c r="X232" s="78">
        <f t="shared" si="228"/>
        <v>0</v>
      </c>
      <c r="Y232" s="78">
        <f t="shared" si="228"/>
        <v>0</v>
      </c>
      <c r="Z232" s="78">
        <f t="shared" si="228"/>
        <v>0</v>
      </c>
      <c r="AA232" s="78">
        <f t="shared" si="228"/>
        <v>0</v>
      </c>
      <c r="AB232" s="78">
        <f t="shared" si="228"/>
        <v>0</v>
      </c>
      <c r="AC232" s="78">
        <f t="shared" si="228"/>
        <v>0</v>
      </c>
      <c r="AD232" s="78">
        <f t="shared" si="228"/>
        <v>0</v>
      </c>
      <c r="AE232" s="78">
        <f t="shared" si="228"/>
        <v>0</v>
      </c>
      <c r="AF232" s="78">
        <f t="shared" si="228"/>
        <v>0</v>
      </c>
      <c r="AG232" s="78">
        <f t="shared" si="228"/>
        <v>0</v>
      </c>
      <c r="AH232" s="78">
        <f t="shared" si="228"/>
        <v>0</v>
      </c>
      <c r="AI232" s="79">
        <f t="shared" si="233"/>
        <v>0</v>
      </c>
      <c r="AK232" s="78">
        <f t="shared" si="234"/>
        <v>0</v>
      </c>
      <c r="AL232" s="78">
        <f t="shared" si="229"/>
        <v>0</v>
      </c>
      <c r="AM232" s="78">
        <f t="shared" si="229"/>
        <v>0</v>
      </c>
      <c r="AN232" s="78">
        <f t="shared" si="229"/>
        <v>0</v>
      </c>
      <c r="AO232" s="78">
        <f t="shared" si="229"/>
        <v>0</v>
      </c>
      <c r="AP232" s="78">
        <f t="shared" si="229"/>
        <v>0</v>
      </c>
      <c r="AQ232" s="78">
        <f t="shared" si="229"/>
        <v>0</v>
      </c>
      <c r="AR232" s="78">
        <f t="shared" si="229"/>
        <v>0</v>
      </c>
      <c r="AS232" s="78">
        <f t="shared" si="229"/>
        <v>0</v>
      </c>
      <c r="AT232" s="78">
        <f t="shared" si="229"/>
        <v>0</v>
      </c>
      <c r="AU232" s="78">
        <f t="shared" si="229"/>
        <v>0</v>
      </c>
      <c r="AV232" s="78">
        <f t="shared" si="229"/>
        <v>0</v>
      </c>
    </row>
    <row r="233" spans="1:48" ht="14.25">
      <c r="A233" s="74"/>
      <c r="B233" s="39">
        <f>IFERROR((INDEX(GrantList[Account],MATCH(A233,GrantList[Fund],0))),0)</f>
        <v>0</v>
      </c>
      <c r="C233" s="39">
        <f>IFERROR((INDEX(GrantList[Fund Desc],MATCH(A233,GrantList[Fund],0))),0)</f>
        <v>0</v>
      </c>
      <c r="D233" s="37">
        <f t="shared" si="230"/>
        <v>0</v>
      </c>
      <c r="E233" s="38">
        <f>IFERROR((INDEX(GrantList[Study Type],MATCH(A233,GrantList[Fund],0))),0)</f>
        <v>0</v>
      </c>
      <c r="F233" s="36" t="str">
        <f t="shared" si="235"/>
        <v>Full Time</v>
      </c>
      <c r="G233" s="35">
        <f>IFERROR((INDEX(GrantList[Budget End Date],MATCH(A233,GrantList[Fund],0))),0)</f>
        <v>0</v>
      </c>
      <c r="H233" s="34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6">
        <f t="shared" si="231"/>
        <v>0</v>
      </c>
      <c r="V233" s="33"/>
      <c r="W233" s="78">
        <f t="shared" si="232"/>
        <v>0</v>
      </c>
      <c r="X233" s="78">
        <f t="shared" si="228"/>
        <v>0</v>
      </c>
      <c r="Y233" s="78">
        <f t="shared" si="228"/>
        <v>0</v>
      </c>
      <c r="Z233" s="78">
        <f t="shared" si="228"/>
        <v>0</v>
      </c>
      <c r="AA233" s="78">
        <f t="shared" si="228"/>
        <v>0</v>
      </c>
      <c r="AB233" s="78">
        <f t="shared" si="228"/>
        <v>0</v>
      </c>
      <c r="AC233" s="78">
        <f t="shared" si="228"/>
        <v>0</v>
      </c>
      <c r="AD233" s="78">
        <f t="shared" si="228"/>
        <v>0</v>
      </c>
      <c r="AE233" s="78">
        <f t="shared" si="228"/>
        <v>0</v>
      </c>
      <c r="AF233" s="78">
        <f t="shared" si="228"/>
        <v>0</v>
      </c>
      <c r="AG233" s="78">
        <f t="shared" si="228"/>
        <v>0</v>
      </c>
      <c r="AH233" s="78">
        <f t="shared" si="228"/>
        <v>0</v>
      </c>
      <c r="AI233" s="79">
        <f t="shared" si="233"/>
        <v>0</v>
      </c>
      <c r="AK233" s="78">
        <f t="shared" si="234"/>
        <v>0</v>
      </c>
      <c r="AL233" s="78">
        <f t="shared" si="229"/>
        <v>0</v>
      </c>
      <c r="AM233" s="78">
        <f t="shared" si="229"/>
        <v>0</v>
      </c>
      <c r="AN233" s="78">
        <f t="shared" si="229"/>
        <v>0</v>
      </c>
      <c r="AO233" s="78">
        <f t="shared" si="229"/>
        <v>0</v>
      </c>
      <c r="AP233" s="78">
        <f t="shared" si="229"/>
        <v>0</v>
      </c>
      <c r="AQ233" s="78">
        <f t="shared" si="229"/>
        <v>0</v>
      </c>
      <c r="AR233" s="78">
        <f t="shared" si="229"/>
        <v>0</v>
      </c>
      <c r="AS233" s="78">
        <f t="shared" si="229"/>
        <v>0</v>
      </c>
      <c r="AT233" s="78">
        <f t="shared" si="229"/>
        <v>0</v>
      </c>
      <c r="AU233" s="78">
        <f t="shared" si="229"/>
        <v>0</v>
      </c>
      <c r="AV233" s="78">
        <f t="shared" si="229"/>
        <v>0</v>
      </c>
    </row>
    <row r="234" spans="1:48" ht="14.25">
      <c r="A234" s="74"/>
      <c r="B234" s="39">
        <f>IFERROR((INDEX(GrantList[Account],MATCH(A234,GrantList[Fund],0))),0)</f>
        <v>0</v>
      </c>
      <c r="C234" s="39">
        <f>IFERROR((INDEX(GrantList[Fund Desc],MATCH(A234,GrantList[Fund],0))),0)</f>
        <v>0</v>
      </c>
      <c r="D234" s="37">
        <f t="shared" si="230"/>
        <v>0</v>
      </c>
      <c r="E234" s="38">
        <f>IFERROR((INDEX(GrantList[Study Type],MATCH(A234,GrantList[Fund],0))),0)</f>
        <v>0</v>
      </c>
      <c r="F234" s="36" t="str">
        <f t="shared" si="235"/>
        <v>Full Time</v>
      </c>
      <c r="G234" s="35">
        <f>IFERROR((INDEX(GrantList[Budget End Date],MATCH(A234,GrantList[Fund],0))),0)</f>
        <v>0</v>
      </c>
      <c r="H234" s="34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6">
        <f t="shared" si="231"/>
        <v>0</v>
      </c>
      <c r="V234" s="33"/>
      <c r="W234" s="78">
        <f t="shared" si="232"/>
        <v>0</v>
      </c>
      <c r="X234" s="78">
        <f t="shared" si="228"/>
        <v>0</v>
      </c>
      <c r="Y234" s="78">
        <f t="shared" si="228"/>
        <v>0</v>
      </c>
      <c r="Z234" s="78">
        <f t="shared" si="228"/>
        <v>0</v>
      </c>
      <c r="AA234" s="78">
        <f t="shared" si="228"/>
        <v>0</v>
      </c>
      <c r="AB234" s="78">
        <f t="shared" si="228"/>
        <v>0</v>
      </c>
      <c r="AC234" s="78">
        <f t="shared" si="228"/>
        <v>0</v>
      </c>
      <c r="AD234" s="78">
        <f t="shared" si="228"/>
        <v>0</v>
      </c>
      <c r="AE234" s="78">
        <f t="shared" si="228"/>
        <v>0</v>
      </c>
      <c r="AF234" s="78">
        <f t="shared" si="228"/>
        <v>0</v>
      </c>
      <c r="AG234" s="78">
        <f t="shared" si="228"/>
        <v>0</v>
      </c>
      <c r="AH234" s="78">
        <f t="shared" si="228"/>
        <v>0</v>
      </c>
      <c r="AI234" s="79">
        <f t="shared" si="233"/>
        <v>0</v>
      </c>
      <c r="AK234" s="78">
        <f t="shared" si="234"/>
        <v>0</v>
      </c>
      <c r="AL234" s="78">
        <f t="shared" si="229"/>
        <v>0</v>
      </c>
      <c r="AM234" s="78">
        <f t="shared" si="229"/>
        <v>0</v>
      </c>
      <c r="AN234" s="78">
        <f t="shared" si="229"/>
        <v>0</v>
      </c>
      <c r="AO234" s="78">
        <f t="shared" si="229"/>
        <v>0</v>
      </c>
      <c r="AP234" s="78">
        <f t="shared" si="229"/>
        <v>0</v>
      </c>
      <c r="AQ234" s="78">
        <f t="shared" si="229"/>
        <v>0</v>
      </c>
      <c r="AR234" s="78">
        <f t="shared" si="229"/>
        <v>0</v>
      </c>
      <c r="AS234" s="78">
        <f t="shared" si="229"/>
        <v>0</v>
      </c>
      <c r="AT234" s="78">
        <f t="shared" si="229"/>
        <v>0</v>
      </c>
      <c r="AU234" s="78">
        <f t="shared" si="229"/>
        <v>0</v>
      </c>
      <c r="AV234" s="78">
        <f t="shared" si="229"/>
        <v>0</v>
      </c>
    </row>
    <row r="235" spans="1:48" ht="14.25">
      <c r="A235" s="74"/>
      <c r="B235" s="39">
        <f>IFERROR((INDEX(GrantList[Account],MATCH(A235,GrantList[Fund],0))),0)</f>
        <v>0</v>
      </c>
      <c r="C235" s="39">
        <f>IFERROR((INDEX(GrantList[Fund Desc],MATCH(A235,GrantList[Fund],0))),0)</f>
        <v>0</v>
      </c>
      <c r="D235" s="37">
        <f t="shared" si="230"/>
        <v>0</v>
      </c>
      <c r="E235" s="38">
        <f>IFERROR((INDEX(GrantList[Study Type],MATCH(A235,GrantList[Fund],0))),0)</f>
        <v>0</v>
      </c>
      <c r="F235" s="36" t="str">
        <f t="shared" si="235"/>
        <v>Full Time</v>
      </c>
      <c r="G235" s="35">
        <f>IFERROR((INDEX(GrantList[Budget End Date],MATCH(A235,GrantList[Fund],0))),0)</f>
        <v>0</v>
      </c>
      <c r="H235" s="34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6">
        <f t="shared" si="231"/>
        <v>0</v>
      </c>
      <c r="V235" s="33"/>
      <c r="W235" s="78">
        <f t="shared" si="232"/>
        <v>0</v>
      </c>
      <c r="X235" s="78">
        <f t="shared" si="228"/>
        <v>0</v>
      </c>
      <c r="Y235" s="78">
        <f t="shared" si="228"/>
        <v>0</v>
      </c>
      <c r="Z235" s="78">
        <f t="shared" si="228"/>
        <v>0</v>
      </c>
      <c r="AA235" s="78">
        <f t="shared" si="228"/>
        <v>0</v>
      </c>
      <c r="AB235" s="78">
        <f t="shared" si="228"/>
        <v>0</v>
      </c>
      <c r="AC235" s="78">
        <f t="shared" si="228"/>
        <v>0</v>
      </c>
      <c r="AD235" s="78">
        <f t="shared" si="228"/>
        <v>0</v>
      </c>
      <c r="AE235" s="78">
        <f t="shared" si="228"/>
        <v>0</v>
      </c>
      <c r="AF235" s="78">
        <f t="shared" si="228"/>
        <v>0</v>
      </c>
      <c r="AG235" s="78">
        <f t="shared" si="228"/>
        <v>0</v>
      </c>
      <c r="AH235" s="78">
        <f t="shared" si="228"/>
        <v>0</v>
      </c>
      <c r="AI235" s="79">
        <f t="shared" si="233"/>
        <v>0</v>
      </c>
      <c r="AK235" s="78">
        <f t="shared" si="234"/>
        <v>0</v>
      </c>
      <c r="AL235" s="78">
        <f t="shared" si="229"/>
        <v>0</v>
      </c>
      <c r="AM235" s="78">
        <f t="shared" si="229"/>
        <v>0</v>
      </c>
      <c r="AN235" s="78">
        <f t="shared" si="229"/>
        <v>0</v>
      </c>
      <c r="AO235" s="78">
        <f t="shared" si="229"/>
        <v>0</v>
      </c>
      <c r="AP235" s="78">
        <f t="shared" si="229"/>
        <v>0</v>
      </c>
      <c r="AQ235" s="78">
        <f t="shared" si="229"/>
        <v>0</v>
      </c>
      <c r="AR235" s="78">
        <f t="shared" si="229"/>
        <v>0</v>
      </c>
      <c r="AS235" s="78">
        <f t="shared" si="229"/>
        <v>0</v>
      </c>
      <c r="AT235" s="78">
        <f t="shared" si="229"/>
        <v>0</v>
      </c>
      <c r="AU235" s="78">
        <f t="shared" si="229"/>
        <v>0</v>
      </c>
      <c r="AV235" s="78">
        <f t="shared" si="229"/>
        <v>0</v>
      </c>
    </row>
    <row r="236" spans="1:48" ht="14.25">
      <c r="A236" s="74"/>
      <c r="B236" s="39">
        <f>IFERROR((INDEX(GrantList[Account],MATCH(A236,GrantList[Fund],0))),0)</f>
        <v>0</v>
      </c>
      <c r="C236" s="39">
        <f>IFERROR((INDEX(GrantList[Fund Desc],MATCH(A236,GrantList[Fund],0))),0)</f>
        <v>0</v>
      </c>
      <c r="D236" s="37">
        <f t="shared" si="230"/>
        <v>0</v>
      </c>
      <c r="E236" s="38">
        <f>IFERROR((INDEX(GrantList[Study Type],MATCH(A236,GrantList[Fund],0))),0)</f>
        <v>0</v>
      </c>
      <c r="F236" s="36" t="str">
        <f t="shared" si="235"/>
        <v>Full Time</v>
      </c>
      <c r="G236" s="35">
        <f>IFERROR((INDEX(GrantList[Budget End Date],MATCH(A236,GrantList[Fund],0))),0)</f>
        <v>0</v>
      </c>
      <c r="H236" s="34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6">
        <f t="shared" si="231"/>
        <v>0</v>
      </c>
      <c r="V236" s="33"/>
      <c r="W236" s="78">
        <f t="shared" si="232"/>
        <v>0</v>
      </c>
      <c r="X236" s="78">
        <f t="shared" si="228"/>
        <v>0</v>
      </c>
      <c r="Y236" s="78">
        <f t="shared" si="228"/>
        <v>0</v>
      </c>
      <c r="Z236" s="78">
        <f t="shared" si="228"/>
        <v>0</v>
      </c>
      <c r="AA236" s="78">
        <f t="shared" si="228"/>
        <v>0</v>
      </c>
      <c r="AB236" s="78">
        <f t="shared" si="228"/>
        <v>0</v>
      </c>
      <c r="AC236" s="78">
        <f t="shared" si="228"/>
        <v>0</v>
      </c>
      <c r="AD236" s="78">
        <f t="shared" si="228"/>
        <v>0</v>
      </c>
      <c r="AE236" s="78">
        <f t="shared" si="228"/>
        <v>0</v>
      </c>
      <c r="AF236" s="78">
        <f t="shared" si="228"/>
        <v>0</v>
      </c>
      <c r="AG236" s="78">
        <f t="shared" si="228"/>
        <v>0</v>
      </c>
      <c r="AH236" s="78">
        <f t="shared" si="228"/>
        <v>0</v>
      </c>
      <c r="AI236" s="79">
        <f t="shared" si="233"/>
        <v>0</v>
      </c>
      <c r="AK236" s="78">
        <f t="shared" si="234"/>
        <v>0</v>
      </c>
      <c r="AL236" s="78">
        <f t="shared" si="229"/>
        <v>0</v>
      </c>
      <c r="AM236" s="78">
        <f t="shared" si="229"/>
        <v>0</v>
      </c>
      <c r="AN236" s="78">
        <f t="shared" si="229"/>
        <v>0</v>
      </c>
      <c r="AO236" s="78">
        <f t="shared" si="229"/>
        <v>0</v>
      </c>
      <c r="AP236" s="78">
        <f t="shared" si="229"/>
        <v>0</v>
      </c>
      <c r="AQ236" s="78">
        <f t="shared" si="229"/>
        <v>0</v>
      </c>
      <c r="AR236" s="78">
        <f t="shared" si="229"/>
        <v>0</v>
      </c>
      <c r="AS236" s="78">
        <f t="shared" si="229"/>
        <v>0</v>
      </c>
      <c r="AT236" s="78">
        <f t="shared" si="229"/>
        <v>0</v>
      </c>
      <c r="AU236" s="78">
        <f t="shared" si="229"/>
        <v>0</v>
      </c>
      <c r="AV236" s="78">
        <f t="shared" si="229"/>
        <v>0</v>
      </c>
    </row>
    <row r="237" spans="1:48" ht="14.25">
      <c r="A237" s="74"/>
      <c r="B237" s="39">
        <f>IFERROR((INDEX(GrantList[Account],MATCH(A237,GrantList[Fund],0))),0)</f>
        <v>0</v>
      </c>
      <c r="C237" s="39">
        <f>IFERROR((INDEX(GrantList[Fund Desc],MATCH(A237,GrantList[Fund],0))),0)</f>
        <v>0</v>
      </c>
      <c r="D237" s="37">
        <f t="shared" si="230"/>
        <v>0</v>
      </c>
      <c r="E237" s="38">
        <f>IFERROR((INDEX(GrantList[Study Type],MATCH(A237,GrantList[Fund],0))),0)</f>
        <v>0</v>
      </c>
      <c r="F237" s="36" t="str">
        <f t="shared" si="235"/>
        <v>Full Time</v>
      </c>
      <c r="G237" s="35">
        <f>IFERROR((INDEX(GrantList[Budget End Date],MATCH(A237,GrantList[Fund],0))),0)</f>
        <v>0</v>
      </c>
      <c r="H237" s="34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6">
        <f t="shared" si="231"/>
        <v>0</v>
      </c>
      <c r="V237" s="33"/>
      <c r="W237" s="78">
        <f t="shared" si="232"/>
        <v>0</v>
      </c>
      <c r="X237" s="78">
        <f t="shared" si="228"/>
        <v>0</v>
      </c>
      <c r="Y237" s="78">
        <f t="shared" si="228"/>
        <v>0</v>
      </c>
      <c r="Z237" s="78">
        <f t="shared" si="228"/>
        <v>0</v>
      </c>
      <c r="AA237" s="78">
        <f t="shared" si="228"/>
        <v>0</v>
      </c>
      <c r="AB237" s="78">
        <f t="shared" si="228"/>
        <v>0</v>
      </c>
      <c r="AC237" s="78">
        <f t="shared" si="228"/>
        <v>0</v>
      </c>
      <c r="AD237" s="78">
        <f t="shared" si="228"/>
        <v>0</v>
      </c>
      <c r="AE237" s="78">
        <f t="shared" si="228"/>
        <v>0</v>
      </c>
      <c r="AF237" s="78">
        <f t="shared" si="228"/>
        <v>0</v>
      </c>
      <c r="AG237" s="78">
        <f t="shared" si="228"/>
        <v>0</v>
      </c>
      <c r="AH237" s="78">
        <f t="shared" si="228"/>
        <v>0</v>
      </c>
      <c r="AI237" s="79">
        <f t="shared" si="233"/>
        <v>0</v>
      </c>
      <c r="AK237" s="78">
        <f t="shared" si="234"/>
        <v>0</v>
      </c>
      <c r="AL237" s="78">
        <f t="shared" si="229"/>
        <v>0</v>
      </c>
      <c r="AM237" s="78">
        <f t="shared" si="229"/>
        <v>0</v>
      </c>
      <c r="AN237" s="78">
        <f t="shared" si="229"/>
        <v>0</v>
      </c>
      <c r="AO237" s="78">
        <f t="shared" si="229"/>
        <v>0</v>
      </c>
      <c r="AP237" s="78">
        <f t="shared" si="229"/>
        <v>0</v>
      </c>
      <c r="AQ237" s="78">
        <f t="shared" si="229"/>
        <v>0</v>
      </c>
      <c r="AR237" s="78">
        <f t="shared" si="229"/>
        <v>0</v>
      </c>
      <c r="AS237" s="78">
        <f t="shared" si="229"/>
        <v>0</v>
      </c>
      <c r="AT237" s="78">
        <f t="shared" si="229"/>
        <v>0</v>
      </c>
      <c r="AU237" s="78">
        <f t="shared" si="229"/>
        <v>0</v>
      </c>
      <c r="AV237" s="78">
        <f t="shared" si="229"/>
        <v>0</v>
      </c>
    </row>
    <row r="238" spans="1:48" ht="13.5" customHeight="1">
      <c r="C238" s="32" t="s">
        <v>16</v>
      </c>
      <c r="D238" s="31">
        <f>SUM(D230:D237)</f>
        <v>0</v>
      </c>
      <c r="E238" s="30"/>
      <c r="F238" s="29"/>
      <c r="I238" s="76">
        <f t="shared" ref="I238:T238" si="236">SUM(I230:I237)</f>
        <v>0</v>
      </c>
      <c r="J238" s="76">
        <f t="shared" si="236"/>
        <v>0</v>
      </c>
      <c r="K238" s="76">
        <f t="shared" si="236"/>
        <v>0</v>
      </c>
      <c r="L238" s="76">
        <f t="shared" si="236"/>
        <v>0</v>
      </c>
      <c r="M238" s="76">
        <f t="shared" si="236"/>
        <v>0</v>
      </c>
      <c r="N238" s="76">
        <f t="shared" si="236"/>
        <v>0</v>
      </c>
      <c r="O238" s="76">
        <f t="shared" si="236"/>
        <v>0</v>
      </c>
      <c r="P238" s="76">
        <f t="shared" si="236"/>
        <v>0</v>
      </c>
      <c r="Q238" s="76">
        <f t="shared" si="236"/>
        <v>0</v>
      </c>
      <c r="R238" s="76">
        <f t="shared" si="236"/>
        <v>0</v>
      </c>
      <c r="S238" s="76">
        <f t="shared" si="236"/>
        <v>0</v>
      </c>
      <c r="T238" s="76">
        <f t="shared" si="236"/>
        <v>0</v>
      </c>
      <c r="U238" s="76">
        <f t="shared" si="231"/>
        <v>0</v>
      </c>
      <c r="V238" s="26"/>
      <c r="W238" s="78">
        <f>SUM(W230:W237)</f>
        <v>0</v>
      </c>
      <c r="X238" s="78">
        <f t="shared" ref="X238:AH238" si="237">SUM(X230:X237)</f>
        <v>0</v>
      </c>
      <c r="Y238" s="78">
        <f t="shared" si="237"/>
        <v>0</v>
      </c>
      <c r="Z238" s="78">
        <f t="shared" si="237"/>
        <v>0</v>
      </c>
      <c r="AA238" s="78">
        <f t="shared" si="237"/>
        <v>0</v>
      </c>
      <c r="AB238" s="78">
        <f t="shared" si="237"/>
        <v>0</v>
      </c>
      <c r="AC238" s="78">
        <f t="shared" si="237"/>
        <v>0</v>
      </c>
      <c r="AD238" s="78">
        <f t="shared" si="237"/>
        <v>0</v>
      </c>
      <c r="AE238" s="78">
        <f t="shared" si="237"/>
        <v>0</v>
      </c>
      <c r="AF238" s="78">
        <f t="shared" si="237"/>
        <v>0</v>
      </c>
      <c r="AG238" s="78">
        <f t="shared" si="237"/>
        <v>0</v>
      </c>
      <c r="AH238" s="78">
        <f t="shared" si="237"/>
        <v>0</v>
      </c>
      <c r="AI238" s="78">
        <f t="shared" ref="AI238" si="238">SUM(AI230:AI237)</f>
        <v>0</v>
      </c>
      <c r="AK238" s="78">
        <f>SUM(AK230:AK237)</f>
        <v>0</v>
      </c>
      <c r="AL238" s="78">
        <f t="shared" ref="AL238:AV238" si="239">SUM(AL230:AL237)</f>
        <v>0</v>
      </c>
      <c r="AM238" s="78">
        <f t="shared" si="239"/>
        <v>0</v>
      </c>
      <c r="AN238" s="78">
        <f t="shared" si="239"/>
        <v>0</v>
      </c>
      <c r="AO238" s="78">
        <f t="shared" si="239"/>
        <v>0</v>
      </c>
      <c r="AP238" s="78">
        <f t="shared" si="239"/>
        <v>0</v>
      </c>
      <c r="AQ238" s="78">
        <f t="shared" si="239"/>
        <v>0</v>
      </c>
      <c r="AR238" s="78">
        <f t="shared" si="239"/>
        <v>0</v>
      </c>
      <c r="AS238" s="78">
        <f t="shared" si="239"/>
        <v>0</v>
      </c>
      <c r="AT238" s="78">
        <f t="shared" si="239"/>
        <v>0</v>
      </c>
      <c r="AU238" s="78">
        <f t="shared" si="239"/>
        <v>0</v>
      </c>
      <c r="AV238" s="78">
        <f t="shared" si="239"/>
        <v>0</v>
      </c>
    </row>
    <row r="239" spans="1:48">
      <c r="D239" s="25">
        <f>+D238-D227</f>
        <v>0</v>
      </c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7"/>
      <c r="V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</row>
    <row r="240" spans="1:48">
      <c r="D240" s="25"/>
    </row>
    <row r="241" spans="1:48">
      <c r="D241" s="25"/>
    </row>
    <row r="242" spans="1:48" ht="12.75">
      <c r="A242" s="47" t="s">
        <v>90</v>
      </c>
      <c r="B242" s="113"/>
      <c r="D242" s="46"/>
      <c r="E242" s="45">
        <f>D242/12</f>
        <v>0</v>
      </c>
      <c r="F242" s="24" t="s">
        <v>24</v>
      </c>
      <c r="AL242" s="73">
        <v>0.30499999999999999</v>
      </c>
      <c r="AM242" s="73">
        <v>0.09</v>
      </c>
      <c r="AO242" s="73">
        <v>0.32600000000000001</v>
      </c>
    </row>
    <row r="243" spans="1:48" ht="12.75">
      <c r="A243" s="47" t="s">
        <v>91</v>
      </c>
      <c r="B243" s="44"/>
      <c r="J243" s="43"/>
      <c r="K243" s="43"/>
      <c r="L243" s="43"/>
      <c r="M243" s="43"/>
      <c r="N243" s="43"/>
      <c r="AK243" s="24" t="s">
        <v>23</v>
      </c>
    </row>
    <row r="244" spans="1:48">
      <c r="A244" s="42" t="s">
        <v>15</v>
      </c>
      <c r="B244" s="42" t="s">
        <v>14</v>
      </c>
      <c r="C244" s="42" t="s">
        <v>13</v>
      </c>
      <c r="D244" s="42" t="s">
        <v>21</v>
      </c>
      <c r="E244" s="42" t="s">
        <v>22</v>
      </c>
      <c r="F244" s="42" t="s">
        <v>20</v>
      </c>
      <c r="G244" s="42" t="s">
        <v>19</v>
      </c>
      <c r="I244" s="40">
        <f>I229</f>
        <v>44743</v>
      </c>
      <c r="J244" s="40">
        <f t="shared" ref="J244:T244" si="240">J229</f>
        <v>44774</v>
      </c>
      <c r="K244" s="40">
        <f t="shared" si="240"/>
        <v>44805</v>
      </c>
      <c r="L244" s="40">
        <f t="shared" si="240"/>
        <v>44835</v>
      </c>
      <c r="M244" s="40">
        <f t="shared" si="240"/>
        <v>44866</v>
      </c>
      <c r="N244" s="40">
        <f t="shared" si="240"/>
        <v>44896</v>
      </c>
      <c r="O244" s="40">
        <f t="shared" si="240"/>
        <v>44927</v>
      </c>
      <c r="P244" s="40">
        <f t="shared" si="240"/>
        <v>44958</v>
      </c>
      <c r="Q244" s="40">
        <f t="shared" si="240"/>
        <v>44986</v>
      </c>
      <c r="R244" s="40">
        <f t="shared" si="240"/>
        <v>45017</v>
      </c>
      <c r="S244" s="40">
        <f t="shared" si="240"/>
        <v>45047</v>
      </c>
      <c r="T244" s="40">
        <f t="shared" si="240"/>
        <v>45078</v>
      </c>
      <c r="U244" s="41" t="s">
        <v>57</v>
      </c>
      <c r="W244" s="40">
        <f>I244</f>
        <v>44743</v>
      </c>
      <c r="X244" s="40">
        <f t="shared" ref="X244:AH244" si="241">J244</f>
        <v>44774</v>
      </c>
      <c r="Y244" s="40">
        <f t="shared" si="241"/>
        <v>44805</v>
      </c>
      <c r="Z244" s="40">
        <f t="shared" si="241"/>
        <v>44835</v>
      </c>
      <c r="AA244" s="40">
        <f t="shared" si="241"/>
        <v>44866</v>
      </c>
      <c r="AB244" s="40">
        <f t="shared" si="241"/>
        <v>44896</v>
      </c>
      <c r="AC244" s="40">
        <f t="shared" si="241"/>
        <v>44927</v>
      </c>
      <c r="AD244" s="40">
        <f t="shared" si="241"/>
        <v>44958</v>
      </c>
      <c r="AE244" s="40">
        <f t="shared" si="241"/>
        <v>44986</v>
      </c>
      <c r="AF244" s="40">
        <f t="shared" si="241"/>
        <v>45017</v>
      </c>
      <c r="AG244" s="40">
        <f t="shared" si="241"/>
        <v>45047</v>
      </c>
      <c r="AH244" s="40">
        <f t="shared" si="241"/>
        <v>45078</v>
      </c>
      <c r="AI244" s="41" t="s">
        <v>18</v>
      </c>
      <c r="AK244" s="40">
        <f>W244</f>
        <v>44743</v>
      </c>
      <c r="AL244" s="40">
        <f t="shared" ref="AL244:AV244" si="242">X244</f>
        <v>44774</v>
      </c>
      <c r="AM244" s="40">
        <f t="shared" si="242"/>
        <v>44805</v>
      </c>
      <c r="AN244" s="40">
        <f t="shared" si="242"/>
        <v>44835</v>
      </c>
      <c r="AO244" s="40">
        <f t="shared" si="242"/>
        <v>44866</v>
      </c>
      <c r="AP244" s="40">
        <f t="shared" si="242"/>
        <v>44896</v>
      </c>
      <c r="AQ244" s="40">
        <f t="shared" si="242"/>
        <v>44927</v>
      </c>
      <c r="AR244" s="40">
        <f t="shared" si="242"/>
        <v>44958</v>
      </c>
      <c r="AS244" s="40">
        <f t="shared" si="242"/>
        <v>44986</v>
      </c>
      <c r="AT244" s="40">
        <f t="shared" si="242"/>
        <v>45017</v>
      </c>
      <c r="AU244" s="40">
        <f t="shared" si="242"/>
        <v>45047</v>
      </c>
      <c r="AV244" s="40">
        <f t="shared" si="242"/>
        <v>45078</v>
      </c>
    </row>
    <row r="245" spans="1:48" ht="14.25">
      <c r="A245" s="74"/>
      <c r="B245" s="39">
        <f>IFERROR((INDEX(GrantList[Account],MATCH(A245,GrantList[Fund],0))),0)</f>
        <v>0</v>
      </c>
      <c r="C245" s="39">
        <f>IFERROR((INDEX(GrantList[Fund Desc],MATCH(A245,GrantList[Fund],0))),0)</f>
        <v>0</v>
      </c>
      <c r="D245" s="37">
        <f>+AI245</f>
        <v>0</v>
      </c>
      <c r="E245" s="38">
        <f>IFERROR((INDEX(GrantList[Study Type],MATCH(A245,GrantList[Fund],0))),0)</f>
        <v>0</v>
      </c>
      <c r="F245" s="36" t="s">
        <v>17</v>
      </c>
      <c r="G245" s="35">
        <f>IFERROR((INDEX(GrantList[Budget End Date],MATCH(A245,GrantList[Fund],0))),0)</f>
        <v>0</v>
      </c>
      <c r="H245" s="34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6">
        <f>SUM(I245:T245)/12</f>
        <v>0</v>
      </c>
      <c r="V245" s="33"/>
      <c r="W245" s="78">
        <f>IF(W$4&lt;$G245,I245*$E$242,0)</f>
        <v>0</v>
      </c>
      <c r="X245" s="78">
        <f t="shared" ref="X245:AH252" si="243">IF(X$4&lt;$G245,J245*$E$242,0)</f>
        <v>0</v>
      </c>
      <c r="Y245" s="78">
        <f t="shared" si="243"/>
        <v>0</v>
      </c>
      <c r="Z245" s="78">
        <f t="shared" si="243"/>
        <v>0</v>
      </c>
      <c r="AA245" s="78">
        <f t="shared" si="243"/>
        <v>0</v>
      </c>
      <c r="AB245" s="78">
        <f t="shared" si="243"/>
        <v>0</v>
      </c>
      <c r="AC245" s="78">
        <f t="shared" si="243"/>
        <v>0</v>
      </c>
      <c r="AD245" s="78">
        <f t="shared" si="243"/>
        <v>0</v>
      </c>
      <c r="AE245" s="78">
        <f t="shared" si="243"/>
        <v>0</v>
      </c>
      <c r="AF245" s="78">
        <f t="shared" si="243"/>
        <v>0</v>
      </c>
      <c r="AG245" s="78">
        <f t="shared" si="243"/>
        <v>0</v>
      </c>
      <c r="AH245" s="78">
        <f t="shared" si="243"/>
        <v>0</v>
      </c>
      <c r="AI245" s="79">
        <f>SUM(W245:AH245)</f>
        <v>0</v>
      </c>
      <c r="AK245" s="78">
        <f>IF(AND(AK$4&lt;=$G245,$F245="Full Time",$E245="Non-Federal"),W245*$AO$2,IF(AND(AK$4&lt;=$G245,$F245="Full Time",$E245="Federal"),W245*$AL$2,(IF(AND(AK$4&lt;=$G245,$F245="Part Time"),$W245*$AM$2,0))))</f>
        <v>0</v>
      </c>
      <c r="AL245" s="78">
        <f t="shared" ref="AL245:AV252" si="244">IF(AND(AL$4&lt;=$G245,$F245="Full Time",$E245="Non-Federal"),X245*$AO$2,IF(AND(AL$4&lt;=$G245,$F245="Full Time",$E245="Federal"),X245*$AL$2,(IF(AND(AL$4&lt;=$G245,$F245="Part Time"),$W245*$AM$2,0))))</f>
        <v>0</v>
      </c>
      <c r="AM245" s="78">
        <f t="shared" si="244"/>
        <v>0</v>
      </c>
      <c r="AN245" s="78">
        <f t="shared" si="244"/>
        <v>0</v>
      </c>
      <c r="AO245" s="78">
        <f t="shared" si="244"/>
        <v>0</v>
      </c>
      <c r="AP245" s="78">
        <f t="shared" si="244"/>
        <v>0</v>
      </c>
      <c r="AQ245" s="78">
        <f t="shared" si="244"/>
        <v>0</v>
      </c>
      <c r="AR245" s="78">
        <f t="shared" si="244"/>
        <v>0</v>
      </c>
      <c r="AS245" s="78">
        <f t="shared" si="244"/>
        <v>0</v>
      </c>
      <c r="AT245" s="78">
        <f t="shared" si="244"/>
        <v>0</v>
      </c>
      <c r="AU245" s="78">
        <f t="shared" si="244"/>
        <v>0</v>
      </c>
      <c r="AV245" s="78">
        <f t="shared" si="244"/>
        <v>0</v>
      </c>
    </row>
    <row r="246" spans="1:48" ht="14.25">
      <c r="A246" s="74"/>
      <c r="B246" s="39">
        <f>IFERROR((INDEX(GrantList[Account],MATCH(A246,GrantList[Fund],0))),0)</f>
        <v>0</v>
      </c>
      <c r="C246" s="39">
        <f>IFERROR((INDEX(GrantList[Fund Desc],MATCH(A246,GrantList[Fund],0))),0)</f>
        <v>0</v>
      </c>
      <c r="D246" s="37">
        <f t="shared" ref="D246:D252" si="245">+AI246</f>
        <v>0</v>
      </c>
      <c r="E246" s="38">
        <f>IFERROR((INDEX(GrantList[Study Type],MATCH(A246,GrantList[Fund],0))),0)</f>
        <v>0</v>
      </c>
      <c r="F246" s="36" t="str">
        <f>F245</f>
        <v>Full Time</v>
      </c>
      <c r="G246" s="35">
        <f>IFERROR((INDEX(GrantList[Budget End Date],MATCH(A246,GrantList[Fund],0))),0)</f>
        <v>0</v>
      </c>
      <c r="H246" s="34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6">
        <f t="shared" ref="U246:U253" si="246">SUM(I246:T246)/12</f>
        <v>0</v>
      </c>
      <c r="V246" s="33"/>
      <c r="W246" s="78">
        <f t="shared" ref="W246:W252" si="247">IF(W$4&lt;$G246,I246*$E$242,0)</f>
        <v>0</v>
      </c>
      <c r="X246" s="78">
        <f t="shared" si="243"/>
        <v>0</v>
      </c>
      <c r="Y246" s="78">
        <f t="shared" si="243"/>
        <v>0</v>
      </c>
      <c r="Z246" s="78">
        <f t="shared" si="243"/>
        <v>0</v>
      </c>
      <c r="AA246" s="78">
        <f t="shared" si="243"/>
        <v>0</v>
      </c>
      <c r="AB246" s="78">
        <f t="shared" si="243"/>
        <v>0</v>
      </c>
      <c r="AC246" s="78">
        <f t="shared" si="243"/>
        <v>0</v>
      </c>
      <c r="AD246" s="78">
        <f t="shared" si="243"/>
        <v>0</v>
      </c>
      <c r="AE246" s="78">
        <f t="shared" si="243"/>
        <v>0</v>
      </c>
      <c r="AF246" s="78">
        <f t="shared" si="243"/>
        <v>0</v>
      </c>
      <c r="AG246" s="78">
        <f t="shared" si="243"/>
        <v>0</v>
      </c>
      <c r="AH246" s="78">
        <f t="shared" si="243"/>
        <v>0</v>
      </c>
      <c r="AI246" s="79">
        <f t="shared" ref="AI246:AI252" si="248">SUM(W246:AH246)</f>
        <v>0</v>
      </c>
      <c r="AK246" s="78">
        <f t="shared" ref="AK246:AK252" si="249">IF(AND(AK$4&lt;=$G246,$F246="Full Time",$E246="Non-Federal"),W246*$AO$2,IF(AND(AK$4&lt;=$G246,$F246="Full Time",$E246="Federal"),W246*$AL$2,(IF(AND(AK$4&lt;=$G246,$F246="Part Time"),$W246*$AM$2,0))))</f>
        <v>0</v>
      </c>
      <c r="AL246" s="78">
        <f t="shared" si="244"/>
        <v>0</v>
      </c>
      <c r="AM246" s="78">
        <f t="shared" si="244"/>
        <v>0</v>
      </c>
      <c r="AN246" s="78">
        <f t="shared" si="244"/>
        <v>0</v>
      </c>
      <c r="AO246" s="78">
        <f t="shared" si="244"/>
        <v>0</v>
      </c>
      <c r="AP246" s="78">
        <f t="shared" si="244"/>
        <v>0</v>
      </c>
      <c r="AQ246" s="78">
        <f t="shared" si="244"/>
        <v>0</v>
      </c>
      <c r="AR246" s="78">
        <f t="shared" si="244"/>
        <v>0</v>
      </c>
      <c r="AS246" s="78">
        <f t="shared" si="244"/>
        <v>0</v>
      </c>
      <c r="AT246" s="78">
        <f t="shared" si="244"/>
        <v>0</v>
      </c>
      <c r="AU246" s="78">
        <f t="shared" si="244"/>
        <v>0</v>
      </c>
      <c r="AV246" s="78">
        <f t="shared" si="244"/>
        <v>0</v>
      </c>
    </row>
    <row r="247" spans="1:48" ht="14.25">
      <c r="A247" s="74"/>
      <c r="B247" s="39">
        <f>IFERROR((INDEX(GrantList[Account],MATCH(A247,GrantList[Fund],0))),0)</f>
        <v>0</v>
      </c>
      <c r="C247" s="39">
        <f>IFERROR((INDEX(GrantList[Fund Desc],MATCH(A247,GrantList[Fund],0))),0)</f>
        <v>0</v>
      </c>
      <c r="D247" s="37">
        <f t="shared" si="245"/>
        <v>0</v>
      </c>
      <c r="E247" s="38">
        <f>IFERROR((INDEX(GrantList[Study Type],MATCH(A247,GrantList[Fund],0))),0)</f>
        <v>0</v>
      </c>
      <c r="F247" s="36" t="str">
        <f t="shared" ref="F247:F252" si="250">F246</f>
        <v>Full Time</v>
      </c>
      <c r="G247" s="35">
        <f>IFERROR((INDEX(GrantList[Budget End Date],MATCH(A247,GrantList[Fund],0))),0)</f>
        <v>0</v>
      </c>
      <c r="H247" s="34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6">
        <f t="shared" si="246"/>
        <v>0</v>
      </c>
      <c r="V247" s="33"/>
      <c r="W247" s="78">
        <f t="shared" si="247"/>
        <v>0</v>
      </c>
      <c r="X247" s="78">
        <f t="shared" si="243"/>
        <v>0</v>
      </c>
      <c r="Y247" s="78">
        <f t="shared" si="243"/>
        <v>0</v>
      </c>
      <c r="Z247" s="78">
        <f t="shared" si="243"/>
        <v>0</v>
      </c>
      <c r="AA247" s="78">
        <f t="shared" si="243"/>
        <v>0</v>
      </c>
      <c r="AB247" s="78">
        <f t="shared" si="243"/>
        <v>0</v>
      </c>
      <c r="AC247" s="78">
        <f t="shared" si="243"/>
        <v>0</v>
      </c>
      <c r="AD247" s="78">
        <f t="shared" si="243"/>
        <v>0</v>
      </c>
      <c r="AE247" s="78">
        <f t="shared" si="243"/>
        <v>0</v>
      </c>
      <c r="AF247" s="78">
        <f t="shared" si="243"/>
        <v>0</v>
      </c>
      <c r="AG247" s="78">
        <f t="shared" si="243"/>
        <v>0</v>
      </c>
      <c r="AH247" s="78">
        <f t="shared" si="243"/>
        <v>0</v>
      </c>
      <c r="AI247" s="79">
        <f t="shared" si="248"/>
        <v>0</v>
      </c>
      <c r="AK247" s="78">
        <f t="shared" si="249"/>
        <v>0</v>
      </c>
      <c r="AL247" s="78">
        <f t="shared" si="244"/>
        <v>0</v>
      </c>
      <c r="AM247" s="78">
        <f t="shared" si="244"/>
        <v>0</v>
      </c>
      <c r="AN247" s="78">
        <f t="shared" si="244"/>
        <v>0</v>
      </c>
      <c r="AO247" s="78">
        <f t="shared" si="244"/>
        <v>0</v>
      </c>
      <c r="AP247" s="78">
        <f t="shared" si="244"/>
        <v>0</v>
      </c>
      <c r="AQ247" s="78">
        <f t="shared" si="244"/>
        <v>0</v>
      </c>
      <c r="AR247" s="78">
        <f t="shared" si="244"/>
        <v>0</v>
      </c>
      <c r="AS247" s="78">
        <f t="shared" si="244"/>
        <v>0</v>
      </c>
      <c r="AT247" s="78">
        <f t="shared" si="244"/>
        <v>0</v>
      </c>
      <c r="AU247" s="78">
        <f t="shared" si="244"/>
        <v>0</v>
      </c>
      <c r="AV247" s="78">
        <f t="shared" si="244"/>
        <v>0</v>
      </c>
    </row>
    <row r="248" spans="1:48" ht="14.25">
      <c r="A248" s="74"/>
      <c r="B248" s="39">
        <f>IFERROR((INDEX(GrantList[Account],MATCH(A248,GrantList[Fund],0))),0)</f>
        <v>0</v>
      </c>
      <c r="C248" s="39">
        <f>IFERROR((INDEX(GrantList[Fund Desc],MATCH(A248,GrantList[Fund],0))),0)</f>
        <v>0</v>
      </c>
      <c r="D248" s="37">
        <f t="shared" si="245"/>
        <v>0</v>
      </c>
      <c r="E248" s="38">
        <f>IFERROR((INDEX(GrantList[Study Type],MATCH(A248,GrantList[Fund],0))),0)</f>
        <v>0</v>
      </c>
      <c r="F248" s="36" t="str">
        <f t="shared" si="250"/>
        <v>Full Time</v>
      </c>
      <c r="G248" s="35">
        <f>IFERROR((INDEX(GrantList[Budget End Date],MATCH(A248,GrantList[Fund],0))),0)</f>
        <v>0</v>
      </c>
      <c r="H248" s="34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6">
        <f t="shared" si="246"/>
        <v>0</v>
      </c>
      <c r="V248" s="33"/>
      <c r="W248" s="78">
        <f t="shared" si="247"/>
        <v>0</v>
      </c>
      <c r="X248" s="78">
        <f t="shared" si="243"/>
        <v>0</v>
      </c>
      <c r="Y248" s="78">
        <f t="shared" si="243"/>
        <v>0</v>
      </c>
      <c r="Z248" s="78">
        <f t="shared" si="243"/>
        <v>0</v>
      </c>
      <c r="AA248" s="78">
        <f t="shared" si="243"/>
        <v>0</v>
      </c>
      <c r="AB248" s="78">
        <f t="shared" si="243"/>
        <v>0</v>
      </c>
      <c r="AC248" s="78">
        <f t="shared" si="243"/>
        <v>0</v>
      </c>
      <c r="AD248" s="78">
        <f t="shared" si="243"/>
        <v>0</v>
      </c>
      <c r="AE248" s="78">
        <f t="shared" si="243"/>
        <v>0</v>
      </c>
      <c r="AF248" s="78">
        <f t="shared" si="243"/>
        <v>0</v>
      </c>
      <c r="AG248" s="78">
        <f t="shared" si="243"/>
        <v>0</v>
      </c>
      <c r="AH248" s="78">
        <f t="shared" si="243"/>
        <v>0</v>
      </c>
      <c r="AI248" s="79">
        <f t="shared" si="248"/>
        <v>0</v>
      </c>
      <c r="AK248" s="78">
        <f t="shared" si="249"/>
        <v>0</v>
      </c>
      <c r="AL248" s="78">
        <f t="shared" si="244"/>
        <v>0</v>
      </c>
      <c r="AM248" s="78">
        <f t="shared" si="244"/>
        <v>0</v>
      </c>
      <c r="AN248" s="78">
        <f t="shared" si="244"/>
        <v>0</v>
      </c>
      <c r="AO248" s="78">
        <f t="shared" si="244"/>
        <v>0</v>
      </c>
      <c r="AP248" s="78">
        <f t="shared" si="244"/>
        <v>0</v>
      </c>
      <c r="AQ248" s="78">
        <f t="shared" si="244"/>
        <v>0</v>
      </c>
      <c r="AR248" s="78">
        <f t="shared" si="244"/>
        <v>0</v>
      </c>
      <c r="AS248" s="78">
        <f t="shared" si="244"/>
        <v>0</v>
      </c>
      <c r="AT248" s="78">
        <f t="shared" si="244"/>
        <v>0</v>
      </c>
      <c r="AU248" s="78">
        <f t="shared" si="244"/>
        <v>0</v>
      </c>
      <c r="AV248" s="78">
        <f t="shared" si="244"/>
        <v>0</v>
      </c>
    </row>
    <row r="249" spans="1:48" ht="14.25">
      <c r="A249" s="74"/>
      <c r="B249" s="39">
        <f>IFERROR((INDEX(GrantList[Account],MATCH(A249,GrantList[Fund],0))),0)</f>
        <v>0</v>
      </c>
      <c r="C249" s="39">
        <f>IFERROR((INDEX(GrantList[Fund Desc],MATCH(A249,GrantList[Fund],0))),0)</f>
        <v>0</v>
      </c>
      <c r="D249" s="37">
        <f t="shared" si="245"/>
        <v>0</v>
      </c>
      <c r="E249" s="38">
        <f>IFERROR((INDEX(GrantList[Study Type],MATCH(A249,GrantList[Fund],0))),0)</f>
        <v>0</v>
      </c>
      <c r="F249" s="36" t="str">
        <f t="shared" si="250"/>
        <v>Full Time</v>
      </c>
      <c r="G249" s="35">
        <f>IFERROR((INDEX(GrantList[Budget End Date],MATCH(A249,GrantList[Fund],0))),0)</f>
        <v>0</v>
      </c>
      <c r="H249" s="34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6">
        <f t="shared" si="246"/>
        <v>0</v>
      </c>
      <c r="V249" s="33"/>
      <c r="W249" s="78">
        <f t="shared" si="247"/>
        <v>0</v>
      </c>
      <c r="X249" s="78">
        <f t="shared" si="243"/>
        <v>0</v>
      </c>
      <c r="Y249" s="78">
        <f t="shared" si="243"/>
        <v>0</v>
      </c>
      <c r="Z249" s="78">
        <f t="shared" si="243"/>
        <v>0</v>
      </c>
      <c r="AA249" s="78">
        <f t="shared" si="243"/>
        <v>0</v>
      </c>
      <c r="AB249" s="78">
        <f t="shared" si="243"/>
        <v>0</v>
      </c>
      <c r="AC249" s="78">
        <f t="shared" si="243"/>
        <v>0</v>
      </c>
      <c r="AD249" s="78">
        <f t="shared" si="243"/>
        <v>0</v>
      </c>
      <c r="AE249" s="78">
        <f t="shared" si="243"/>
        <v>0</v>
      </c>
      <c r="AF249" s="78">
        <f t="shared" si="243"/>
        <v>0</v>
      </c>
      <c r="AG249" s="78">
        <f t="shared" si="243"/>
        <v>0</v>
      </c>
      <c r="AH249" s="78">
        <f t="shared" si="243"/>
        <v>0</v>
      </c>
      <c r="AI249" s="79">
        <f t="shared" si="248"/>
        <v>0</v>
      </c>
      <c r="AK249" s="78">
        <f t="shared" si="249"/>
        <v>0</v>
      </c>
      <c r="AL249" s="78">
        <f t="shared" si="244"/>
        <v>0</v>
      </c>
      <c r="AM249" s="78">
        <f t="shared" si="244"/>
        <v>0</v>
      </c>
      <c r="AN249" s="78">
        <f t="shared" si="244"/>
        <v>0</v>
      </c>
      <c r="AO249" s="78">
        <f t="shared" si="244"/>
        <v>0</v>
      </c>
      <c r="AP249" s="78">
        <f t="shared" si="244"/>
        <v>0</v>
      </c>
      <c r="AQ249" s="78">
        <f t="shared" si="244"/>
        <v>0</v>
      </c>
      <c r="AR249" s="78">
        <f t="shared" si="244"/>
        <v>0</v>
      </c>
      <c r="AS249" s="78">
        <f t="shared" si="244"/>
        <v>0</v>
      </c>
      <c r="AT249" s="78">
        <f t="shared" si="244"/>
        <v>0</v>
      </c>
      <c r="AU249" s="78">
        <f t="shared" si="244"/>
        <v>0</v>
      </c>
      <c r="AV249" s="78">
        <f t="shared" si="244"/>
        <v>0</v>
      </c>
    </row>
    <row r="250" spans="1:48" ht="14.25">
      <c r="A250" s="74"/>
      <c r="B250" s="39">
        <f>IFERROR((INDEX(GrantList[Account],MATCH(A250,GrantList[Fund],0))),0)</f>
        <v>0</v>
      </c>
      <c r="C250" s="39">
        <f>IFERROR((INDEX(GrantList[Fund Desc],MATCH(A250,GrantList[Fund],0))),0)</f>
        <v>0</v>
      </c>
      <c r="D250" s="37">
        <f t="shared" si="245"/>
        <v>0</v>
      </c>
      <c r="E250" s="38">
        <f>IFERROR((INDEX(GrantList[Study Type],MATCH(A250,GrantList[Fund],0))),0)</f>
        <v>0</v>
      </c>
      <c r="F250" s="36" t="str">
        <f t="shared" si="250"/>
        <v>Full Time</v>
      </c>
      <c r="G250" s="35">
        <f>IFERROR((INDEX(GrantList[Budget End Date],MATCH(A250,GrantList[Fund],0))),0)</f>
        <v>0</v>
      </c>
      <c r="H250" s="34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6">
        <f t="shared" si="246"/>
        <v>0</v>
      </c>
      <c r="V250" s="33"/>
      <c r="W250" s="78">
        <f t="shared" si="247"/>
        <v>0</v>
      </c>
      <c r="X250" s="78">
        <f t="shared" si="243"/>
        <v>0</v>
      </c>
      <c r="Y250" s="78">
        <f t="shared" si="243"/>
        <v>0</v>
      </c>
      <c r="Z250" s="78">
        <f t="shared" si="243"/>
        <v>0</v>
      </c>
      <c r="AA250" s="78">
        <f t="shared" si="243"/>
        <v>0</v>
      </c>
      <c r="AB250" s="78">
        <f t="shared" si="243"/>
        <v>0</v>
      </c>
      <c r="AC250" s="78">
        <f t="shared" si="243"/>
        <v>0</v>
      </c>
      <c r="AD250" s="78">
        <f t="shared" si="243"/>
        <v>0</v>
      </c>
      <c r="AE250" s="78">
        <f t="shared" si="243"/>
        <v>0</v>
      </c>
      <c r="AF250" s="78">
        <f t="shared" si="243"/>
        <v>0</v>
      </c>
      <c r="AG250" s="78">
        <f t="shared" si="243"/>
        <v>0</v>
      </c>
      <c r="AH250" s="78">
        <f t="shared" si="243"/>
        <v>0</v>
      </c>
      <c r="AI250" s="79">
        <f t="shared" si="248"/>
        <v>0</v>
      </c>
      <c r="AK250" s="78">
        <f t="shared" si="249"/>
        <v>0</v>
      </c>
      <c r="AL250" s="78">
        <f t="shared" si="244"/>
        <v>0</v>
      </c>
      <c r="AM250" s="78">
        <f t="shared" si="244"/>
        <v>0</v>
      </c>
      <c r="AN250" s="78">
        <f t="shared" si="244"/>
        <v>0</v>
      </c>
      <c r="AO250" s="78">
        <f t="shared" si="244"/>
        <v>0</v>
      </c>
      <c r="AP250" s="78">
        <f t="shared" si="244"/>
        <v>0</v>
      </c>
      <c r="AQ250" s="78">
        <f t="shared" si="244"/>
        <v>0</v>
      </c>
      <c r="AR250" s="78">
        <f t="shared" si="244"/>
        <v>0</v>
      </c>
      <c r="AS250" s="78">
        <f t="shared" si="244"/>
        <v>0</v>
      </c>
      <c r="AT250" s="78">
        <f t="shared" si="244"/>
        <v>0</v>
      </c>
      <c r="AU250" s="78">
        <f t="shared" si="244"/>
        <v>0</v>
      </c>
      <c r="AV250" s="78">
        <f t="shared" si="244"/>
        <v>0</v>
      </c>
    </row>
    <row r="251" spans="1:48" ht="14.25">
      <c r="A251" s="74"/>
      <c r="B251" s="39">
        <f>IFERROR((INDEX(GrantList[Account],MATCH(A251,GrantList[Fund],0))),0)</f>
        <v>0</v>
      </c>
      <c r="C251" s="39">
        <f>IFERROR((INDEX(GrantList[Fund Desc],MATCH(A251,GrantList[Fund],0))),0)</f>
        <v>0</v>
      </c>
      <c r="D251" s="37">
        <f t="shared" si="245"/>
        <v>0</v>
      </c>
      <c r="E251" s="38">
        <f>IFERROR((INDEX(GrantList[Study Type],MATCH(A251,GrantList[Fund],0))),0)</f>
        <v>0</v>
      </c>
      <c r="F251" s="36" t="str">
        <f t="shared" si="250"/>
        <v>Full Time</v>
      </c>
      <c r="G251" s="35">
        <f>IFERROR((INDEX(GrantList[Budget End Date],MATCH(A251,GrantList[Fund],0))),0)</f>
        <v>0</v>
      </c>
      <c r="H251" s="34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6">
        <f t="shared" si="246"/>
        <v>0</v>
      </c>
      <c r="V251" s="33"/>
      <c r="W251" s="78">
        <f t="shared" si="247"/>
        <v>0</v>
      </c>
      <c r="X251" s="78">
        <f t="shared" si="243"/>
        <v>0</v>
      </c>
      <c r="Y251" s="78">
        <f t="shared" si="243"/>
        <v>0</v>
      </c>
      <c r="Z251" s="78">
        <f t="shared" si="243"/>
        <v>0</v>
      </c>
      <c r="AA251" s="78">
        <f t="shared" si="243"/>
        <v>0</v>
      </c>
      <c r="AB251" s="78">
        <f t="shared" si="243"/>
        <v>0</v>
      </c>
      <c r="AC251" s="78">
        <f t="shared" si="243"/>
        <v>0</v>
      </c>
      <c r="AD251" s="78">
        <f t="shared" si="243"/>
        <v>0</v>
      </c>
      <c r="AE251" s="78">
        <f t="shared" si="243"/>
        <v>0</v>
      </c>
      <c r="AF251" s="78">
        <f t="shared" si="243"/>
        <v>0</v>
      </c>
      <c r="AG251" s="78">
        <f t="shared" si="243"/>
        <v>0</v>
      </c>
      <c r="AH251" s="78">
        <f t="shared" si="243"/>
        <v>0</v>
      </c>
      <c r="AI251" s="79">
        <f t="shared" si="248"/>
        <v>0</v>
      </c>
      <c r="AK251" s="78">
        <f t="shared" si="249"/>
        <v>0</v>
      </c>
      <c r="AL251" s="78">
        <f t="shared" si="244"/>
        <v>0</v>
      </c>
      <c r="AM251" s="78">
        <f t="shared" si="244"/>
        <v>0</v>
      </c>
      <c r="AN251" s="78">
        <f t="shared" si="244"/>
        <v>0</v>
      </c>
      <c r="AO251" s="78">
        <f t="shared" si="244"/>
        <v>0</v>
      </c>
      <c r="AP251" s="78">
        <f t="shared" si="244"/>
        <v>0</v>
      </c>
      <c r="AQ251" s="78">
        <f t="shared" si="244"/>
        <v>0</v>
      </c>
      <c r="AR251" s="78">
        <f t="shared" si="244"/>
        <v>0</v>
      </c>
      <c r="AS251" s="78">
        <f t="shared" si="244"/>
        <v>0</v>
      </c>
      <c r="AT251" s="78">
        <f t="shared" si="244"/>
        <v>0</v>
      </c>
      <c r="AU251" s="78">
        <f t="shared" si="244"/>
        <v>0</v>
      </c>
      <c r="AV251" s="78">
        <f t="shared" si="244"/>
        <v>0</v>
      </c>
    </row>
    <row r="252" spans="1:48" ht="14.25">
      <c r="A252" s="74"/>
      <c r="B252" s="39">
        <f>IFERROR((INDEX(GrantList[Account],MATCH(A252,GrantList[Fund],0))),0)</f>
        <v>0</v>
      </c>
      <c r="C252" s="39">
        <f>IFERROR((INDEX(GrantList[Fund Desc],MATCH(A252,GrantList[Fund],0))),0)</f>
        <v>0</v>
      </c>
      <c r="D252" s="37">
        <f t="shared" si="245"/>
        <v>0</v>
      </c>
      <c r="E252" s="38">
        <f>IFERROR((INDEX(GrantList[Study Type],MATCH(A252,GrantList[Fund],0))),0)</f>
        <v>0</v>
      </c>
      <c r="F252" s="36" t="str">
        <f t="shared" si="250"/>
        <v>Full Time</v>
      </c>
      <c r="G252" s="35">
        <f>IFERROR((INDEX(GrantList[Budget End Date],MATCH(A252,GrantList[Fund],0))),0)</f>
        <v>0</v>
      </c>
      <c r="H252" s="34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6">
        <f t="shared" si="246"/>
        <v>0</v>
      </c>
      <c r="V252" s="33"/>
      <c r="W252" s="78">
        <f t="shared" si="247"/>
        <v>0</v>
      </c>
      <c r="X252" s="78">
        <f t="shared" si="243"/>
        <v>0</v>
      </c>
      <c r="Y252" s="78">
        <f t="shared" si="243"/>
        <v>0</v>
      </c>
      <c r="Z252" s="78">
        <f t="shared" si="243"/>
        <v>0</v>
      </c>
      <c r="AA252" s="78">
        <f t="shared" si="243"/>
        <v>0</v>
      </c>
      <c r="AB252" s="78">
        <f t="shared" si="243"/>
        <v>0</v>
      </c>
      <c r="AC252" s="78">
        <f t="shared" si="243"/>
        <v>0</v>
      </c>
      <c r="AD252" s="78">
        <f t="shared" si="243"/>
        <v>0</v>
      </c>
      <c r="AE252" s="78">
        <f t="shared" si="243"/>
        <v>0</v>
      </c>
      <c r="AF252" s="78">
        <f t="shared" si="243"/>
        <v>0</v>
      </c>
      <c r="AG252" s="78">
        <f t="shared" si="243"/>
        <v>0</v>
      </c>
      <c r="AH252" s="78">
        <f t="shared" si="243"/>
        <v>0</v>
      </c>
      <c r="AI252" s="79">
        <f t="shared" si="248"/>
        <v>0</v>
      </c>
      <c r="AK252" s="78">
        <f t="shared" si="249"/>
        <v>0</v>
      </c>
      <c r="AL252" s="78">
        <f t="shared" si="244"/>
        <v>0</v>
      </c>
      <c r="AM252" s="78">
        <f t="shared" si="244"/>
        <v>0</v>
      </c>
      <c r="AN252" s="78">
        <f t="shared" si="244"/>
        <v>0</v>
      </c>
      <c r="AO252" s="78">
        <f t="shared" si="244"/>
        <v>0</v>
      </c>
      <c r="AP252" s="78">
        <f t="shared" si="244"/>
        <v>0</v>
      </c>
      <c r="AQ252" s="78">
        <f t="shared" si="244"/>
        <v>0</v>
      </c>
      <c r="AR252" s="78">
        <f t="shared" si="244"/>
        <v>0</v>
      </c>
      <c r="AS252" s="78">
        <f t="shared" si="244"/>
        <v>0</v>
      </c>
      <c r="AT252" s="78">
        <f t="shared" si="244"/>
        <v>0</v>
      </c>
      <c r="AU252" s="78">
        <f t="shared" si="244"/>
        <v>0</v>
      </c>
      <c r="AV252" s="78">
        <f t="shared" si="244"/>
        <v>0</v>
      </c>
    </row>
    <row r="253" spans="1:48" ht="13.5" customHeight="1">
      <c r="C253" s="32" t="s">
        <v>16</v>
      </c>
      <c r="D253" s="31">
        <f>SUM(D245:D252)</f>
        <v>0</v>
      </c>
      <c r="E253" s="30"/>
      <c r="F253" s="29"/>
      <c r="I253" s="76">
        <f t="shared" ref="I253:T253" si="251">SUM(I245:I252)</f>
        <v>0</v>
      </c>
      <c r="J253" s="76">
        <f t="shared" si="251"/>
        <v>0</v>
      </c>
      <c r="K253" s="76">
        <f t="shared" si="251"/>
        <v>0</v>
      </c>
      <c r="L253" s="76">
        <f t="shared" si="251"/>
        <v>0</v>
      </c>
      <c r="M253" s="76">
        <f t="shared" si="251"/>
        <v>0</v>
      </c>
      <c r="N253" s="76">
        <f t="shared" si="251"/>
        <v>0</v>
      </c>
      <c r="O253" s="76">
        <f t="shared" si="251"/>
        <v>0</v>
      </c>
      <c r="P253" s="76">
        <f t="shared" si="251"/>
        <v>0</v>
      </c>
      <c r="Q253" s="76">
        <f t="shared" si="251"/>
        <v>0</v>
      </c>
      <c r="R253" s="76">
        <f t="shared" si="251"/>
        <v>0</v>
      </c>
      <c r="S253" s="76">
        <f t="shared" si="251"/>
        <v>0</v>
      </c>
      <c r="T253" s="76">
        <f t="shared" si="251"/>
        <v>0</v>
      </c>
      <c r="U253" s="76">
        <f t="shared" si="246"/>
        <v>0</v>
      </c>
      <c r="V253" s="26"/>
      <c r="W253" s="78">
        <f>SUM(W245:W252)</f>
        <v>0</v>
      </c>
      <c r="X253" s="78">
        <f t="shared" ref="X253:AH253" si="252">SUM(X245:X252)</f>
        <v>0</v>
      </c>
      <c r="Y253" s="78">
        <f t="shared" si="252"/>
        <v>0</v>
      </c>
      <c r="Z253" s="78">
        <f t="shared" si="252"/>
        <v>0</v>
      </c>
      <c r="AA253" s="78">
        <f t="shared" si="252"/>
        <v>0</v>
      </c>
      <c r="AB253" s="78">
        <f t="shared" si="252"/>
        <v>0</v>
      </c>
      <c r="AC253" s="78">
        <f t="shared" si="252"/>
        <v>0</v>
      </c>
      <c r="AD253" s="78">
        <f t="shared" si="252"/>
        <v>0</v>
      </c>
      <c r="AE253" s="78">
        <f t="shared" si="252"/>
        <v>0</v>
      </c>
      <c r="AF253" s="78">
        <f t="shared" si="252"/>
        <v>0</v>
      </c>
      <c r="AG253" s="78">
        <f t="shared" si="252"/>
        <v>0</v>
      </c>
      <c r="AH253" s="78">
        <f t="shared" si="252"/>
        <v>0</v>
      </c>
      <c r="AI253" s="78">
        <f t="shared" ref="AI253" si="253">SUM(AI245:AI252)</f>
        <v>0</v>
      </c>
      <c r="AK253" s="78">
        <f>SUM(AK245:AK252)</f>
        <v>0</v>
      </c>
      <c r="AL253" s="78">
        <f t="shared" ref="AL253:AV253" si="254">SUM(AL245:AL252)</f>
        <v>0</v>
      </c>
      <c r="AM253" s="78">
        <f t="shared" si="254"/>
        <v>0</v>
      </c>
      <c r="AN253" s="78">
        <f t="shared" si="254"/>
        <v>0</v>
      </c>
      <c r="AO253" s="78">
        <f t="shared" si="254"/>
        <v>0</v>
      </c>
      <c r="AP253" s="78">
        <f t="shared" si="254"/>
        <v>0</v>
      </c>
      <c r="AQ253" s="78">
        <f t="shared" si="254"/>
        <v>0</v>
      </c>
      <c r="AR253" s="78">
        <f t="shared" si="254"/>
        <v>0</v>
      </c>
      <c r="AS253" s="78">
        <f t="shared" si="254"/>
        <v>0</v>
      </c>
      <c r="AT253" s="78">
        <f t="shared" si="254"/>
        <v>0</v>
      </c>
      <c r="AU253" s="78">
        <f t="shared" si="254"/>
        <v>0</v>
      </c>
      <c r="AV253" s="78">
        <f t="shared" si="254"/>
        <v>0</v>
      </c>
    </row>
    <row r="254" spans="1:48">
      <c r="D254" s="25">
        <f>+D253-D242</f>
        <v>0</v>
      </c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7"/>
      <c r="V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</row>
    <row r="255" spans="1:48">
      <c r="D255" s="25"/>
    </row>
    <row r="256" spans="1:48">
      <c r="D256" s="25"/>
    </row>
    <row r="257" spans="1:48" ht="12.75">
      <c r="A257" s="47" t="s">
        <v>90</v>
      </c>
      <c r="B257" s="113"/>
      <c r="D257" s="46"/>
      <c r="E257" s="45">
        <f>D257/12</f>
        <v>0</v>
      </c>
      <c r="F257" s="24" t="s">
        <v>24</v>
      </c>
      <c r="AL257" s="73">
        <v>0.30499999999999999</v>
      </c>
      <c r="AM257" s="73">
        <v>0.09</v>
      </c>
      <c r="AO257" s="73">
        <v>0.32600000000000001</v>
      </c>
    </row>
    <row r="258" spans="1:48" ht="12.75">
      <c r="A258" s="47" t="s">
        <v>91</v>
      </c>
      <c r="B258" s="44"/>
      <c r="J258" s="43"/>
      <c r="K258" s="43"/>
      <c r="L258" s="43"/>
      <c r="M258" s="43"/>
      <c r="N258" s="43"/>
      <c r="AK258" s="24" t="s">
        <v>23</v>
      </c>
    </row>
    <row r="259" spans="1:48">
      <c r="A259" s="42" t="s">
        <v>15</v>
      </c>
      <c r="B259" s="42" t="s">
        <v>14</v>
      </c>
      <c r="C259" s="42" t="s">
        <v>13</v>
      </c>
      <c r="D259" s="42" t="s">
        <v>21</v>
      </c>
      <c r="E259" s="42" t="s">
        <v>22</v>
      </c>
      <c r="F259" s="42" t="s">
        <v>20</v>
      </c>
      <c r="G259" s="42" t="s">
        <v>19</v>
      </c>
      <c r="I259" s="40">
        <f>I244</f>
        <v>44743</v>
      </c>
      <c r="J259" s="40">
        <f t="shared" ref="J259:T259" si="255">J244</f>
        <v>44774</v>
      </c>
      <c r="K259" s="40">
        <f t="shared" si="255"/>
        <v>44805</v>
      </c>
      <c r="L259" s="40">
        <f t="shared" si="255"/>
        <v>44835</v>
      </c>
      <c r="M259" s="40">
        <f t="shared" si="255"/>
        <v>44866</v>
      </c>
      <c r="N259" s="40">
        <f t="shared" si="255"/>
        <v>44896</v>
      </c>
      <c r="O259" s="40">
        <f t="shared" si="255"/>
        <v>44927</v>
      </c>
      <c r="P259" s="40">
        <f t="shared" si="255"/>
        <v>44958</v>
      </c>
      <c r="Q259" s="40">
        <f t="shared" si="255"/>
        <v>44986</v>
      </c>
      <c r="R259" s="40">
        <f t="shared" si="255"/>
        <v>45017</v>
      </c>
      <c r="S259" s="40">
        <f t="shared" si="255"/>
        <v>45047</v>
      </c>
      <c r="T259" s="40">
        <f t="shared" si="255"/>
        <v>45078</v>
      </c>
      <c r="U259" s="41" t="s">
        <v>57</v>
      </c>
      <c r="W259" s="40">
        <f>I259</f>
        <v>44743</v>
      </c>
      <c r="X259" s="40">
        <f t="shared" ref="X259:AH259" si="256">J259</f>
        <v>44774</v>
      </c>
      <c r="Y259" s="40">
        <f t="shared" si="256"/>
        <v>44805</v>
      </c>
      <c r="Z259" s="40">
        <f t="shared" si="256"/>
        <v>44835</v>
      </c>
      <c r="AA259" s="40">
        <f t="shared" si="256"/>
        <v>44866</v>
      </c>
      <c r="AB259" s="40">
        <f t="shared" si="256"/>
        <v>44896</v>
      </c>
      <c r="AC259" s="40">
        <f t="shared" si="256"/>
        <v>44927</v>
      </c>
      <c r="AD259" s="40">
        <f t="shared" si="256"/>
        <v>44958</v>
      </c>
      <c r="AE259" s="40">
        <f t="shared" si="256"/>
        <v>44986</v>
      </c>
      <c r="AF259" s="40">
        <f t="shared" si="256"/>
        <v>45017</v>
      </c>
      <c r="AG259" s="40">
        <f t="shared" si="256"/>
        <v>45047</v>
      </c>
      <c r="AH259" s="40">
        <f t="shared" si="256"/>
        <v>45078</v>
      </c>
      <c r="AI259" s="41" t="s">
        <v>18</v>
      </c>
      <c r="AK259" s="40">
        <f>W259</f>
        <v>44743</v>
      </c>
      <c r="AL259" s="40">
        <f t="shared" ref="AL259:AV259" si="257">X259</f>
        <v>44774</v>
      </c>
      <c r="AM259" s="40">
        <f t="shared" si="257"/>
        <v>44805</v>
      </c>
      <c r="AN259" s="40">
        <f t="shared" si="257"/>
        <v>44835</v>
      </c>
      <c r="AO259" s="40">
        <f t="shared" si="257"/>
        <v>44866</v>
      </c>
      <c r="AP259" s="40">
        <f t="shared" si="257"/>
        <v>44896</v>
      </c>
      <c r="AQ259" s="40">
        <f t="shared" si="257"/>
        <v>44927</v>
      </c>
      <c r="AR259" s="40">
        <f t="shared" si="257"/>
        <v>44958</v>
      </c>
      <c r="AS259" s="40">
        <f t="shared" si="257"/>
        <v>44986</v>
      </c>
      <c r="AT259" s="40">
        <f t="shared" si="257"/>
        <v>45017</v>
      </c>
      <c r="AU259" s="40">
        <f t="shared" si="257"/>
        <v>45047</v>
      </c>
      <c r="AV259" s="40">
        <f t="shared" si="257"/>
        <v>45078</v>
      </c>
    </row>
    <row r="260" spans="1:48" ht="14.25">
      <c r="A260" s="74"/>
      <c r="B260" s="39">
        <f>IFERROR((INDEX(GrantList[Account],MATCH(A260,GrantList[Fund],0))),0)</f>
        <v>0</v>
      </c>
      <c r="C260" s="39">
        <f>IFERROR((INDEX(GrantList[Fund Desc],MATCH(A260,GrantList[Fund],0))),0)</f>
        <v>0</v>
      </c>
      <c r="D260" s="37">
        <f>+AI260</f>
        <v>0</v>
      </c>
      <c r="E260" s="38">
        <f>IFERROR((INDEX(GrantList[Study Type],MATCH(A260,GrantList[Fund],0))),0)</f>
        <v>0</v>
      </c>
      <c r="F260" s="36" t="s">
        <v>17</v>
      </c>
      <c r="G260" s="35">
        <f>IFERROR((INDEX(GrantList[Budget End Date],MATCH(A260,GrantList[Fund],0))),0)</f>
        <v>0</v>
      </c>
      <c r="H260" s="34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6">
        <f>SUM(I260:T260)/12</f>
        <v>0</v>
      </c>
      <c r="V260" s="33"/>
      <c r="W260" s="78">
        <f>IF(W$4&lt;$G260,I260*$E$257,0)</f>
        <v>0</v>
      </c>
      <c r="X260" s="78">
        <f t="shared" ref="X260:AH267" si="258">IF(X$4&lt;$G260,J260*$E$257,0)</f>
        <v>0</v>
      </c>
      <c r="Y260" s="78">
        <f t="shared" si="258"/>
        <v>0</v>
      </c>
      <c r="Z260" s="78">
        <f t="shared" si="258"/>
        <v>0</v>
      </c>
      <c r="AA260" s="78">
        <f t="shared" si="258"/>
        <v>0</v>
      </c>
      <c r="AB260" s="78">
        <f t="shared" si="258"/>
        <v>0</v>
      </c>
      <c r="AC260" s="78">
        <f t="shared" si="258"/>
        <v>0</v>
      </c>
      <c r="AD260" s="78">
        <f t="shared" si="258"/>
        <v>0</v>
      </c>
      <c r="AE260" s="78">
        <f t="shared" si="258"/>
        <v>0</v>
      </c>
      <c r="AF260" s="78">
        <f t="shared" si="258"/>
        <v>0</v>
      </c>
      <c r="AG260" s="78">
        <f t="shared" si="258"/>
        <v>0</v>
      </c>
      <c r="AH260" s="78">
        <f t="shared" si="258"/>
        <v>0</v>
      </c>
      <c r="AI260" s="79">
        <f>SUM(W260:AH260)</f>
        <v>0</v>
      </c>
      <c r="AK260" s="78">
        <f>IF(AND(AK$4&lt;=$G260,$F260="Full Time",$E260="Non-Federal"),W260*$AO$2,IF(AND(AK$4&lt;=$G260,$F260="Full Time",$E260="Federal"),W260*$AL$2,(IF(AND(AK$4&lt;=$G260,$F260="Part Time"),$W260*$AM$2,0))))</f>
        <v>0</v>
      </c>
      <c r="AL260" s="78">
        <f t="shared" ref="AL260:AV267" si="259">IF(AND(AL$4&lt;=$G260,$F260="Full Time",$E260="Non-Federal"),X260*$AO$2,IF(AND(AL$4&lt;=$G260,$F260="Full Time",$E260="Federal"),X260*$AL$2,(IF(AND(AL$4&lt;=$G260,$F260="Part Time"),$W260*$AM$2,0))))</f>
        <v>0</v>
      </c>
      <c r="AM260" s="78">
        <f t="shared" si="259"/>
        <v>0</v>
      </c>
      <c r="AN260" s="78">
        <f t="shared" si="259"/>
        <v>0</v>
      </c>
      <c r="AO260" s="78">
        <f t="shared" si="259"/>
        <v>0</v>
      </c>
      <c r="AP260" s="78">
        <f t="shared" si="259"/>
        <v>0</v>
      </c>
      <c r="AQ260" s="78">
        <f t="shared" si="259"/>
        <v>0</v>
      </c>
      <c r="AR260" s="78">
        <f t="shared" si="259"/>
        <v>0</v>
      </c>
      <c r="AS260" s="78">
        <f t="shared" si="259"/>
        <v>0</v>
      </c>
      <c r="AT260" s="78">
        <f t="shared" si="259"/>
        <v>0</v>
      </c>
      <c r="AU260" s="78">
        <f t="shared" si="259"/>
        <v>0</v>
      </c>
      <c r="AV260" s="78">
        <f t="shared" si="259"/>
        <v>0</v>
      </c>
    </row>
    <row r="261" spans="1:48" ht="14.25">
      <c r="A261" s="74"/>
      <c r="B261" s="39">
        <f>IFERROR((INDEX(GrantList[Account],MATCH(A261,GrantList[Fund],0))),0)</f>
        <v>0</v>
      </c>
      <c r="C261" s="39">
        <f>IFERROR((INDEX(GrantList[Fund Desc],MATCH(A261,GrantList[Fund],0))),0)</f>
        <v>0</v>
      </c>
      <c r="D261" s="37">
        <f t="shared" ref="D261:D267" si="260">+AI261</f>
        <v>0</v>
      </c>
      <c r="E261" s="38">
        <f>IFERROR((INDEX(GrantList[Study Type],MATCH(A261,GrantList[Fund],0))),0)</f>
        <v>0</v>
      </c>
      <c r="F261" s="36" t="str">
        <f>F260</f>
        <v>Full Time</v>
      </c>
      <c r="G261" s="35">
        <f>IFERROR((INDEX(GrantList[Budget End Date],MATCH(A261,GrantList[Fund],0))),0)</f>
        <v>0</v>
      </c>
      <c r="H261" s="34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6">
        <f t="shared" ref="U261:U268" si="261">SUM(I261:T261)/12</f>
        <v>0</v>
      </c>
      <c r="V261" s="33"/>
      <c r="W261" s="78">
        <f t="shared" ref="W261:W267" si="262">IF(W$4&lt;$G261,I261*$E$257,0)</f>
        <v>0</v>
      </c>
      <c r="X261" s="78">
        <f t="shared" si="258"/>
        <v>0</v>
      </c>
      <c r="Y261" s="78">
        <f t="shared" si="258"/>
        <v>0</v>
      </c>
      <c r="Z261" s="78">
        <f t="shared" si="258"/>
        <v>0</v>
      </c>
      <c r="AA261" s="78">
        <f t="shared" si="258"/>
        <v>0</v>
      </c>
      <c r="AB261" s="78">
        <f t="shared" si="258"/>
        <v>0</v>
      </c>
      <c r="AC261" s="78">
        <f t="shared" si="258"/>
        <v>0</v>
      </c>
      <c r="AD261" s="78">
        <f t="shared" si="258"/>
        <v>0</v>
      </c>
      <c r="AE261" s="78">
        <f t="shared" si="258"/>
        <v>0</v>
      </c>
      <c r="AF261" s="78">
        <f t="shared" si="258"/>
        <v>0</v>
      </c>
      <c r="AG261" s="78">
        <f t="shared" si="258"/>
        <v>0</v>
      </c>
      <c r="AH261" s="78">
        <f t="shared" si="258"/>
        <v>0</v>
      </c>
      <c r="AI261" s="79">
        <f t="shared" ref="AI261:AI267" si="263">SUM(W261:AH261)</f>
        <v>0</v>
      </c>
      <c r="AK261" s="78">
        <f t="shared" ref="AK261:AK267" si="264">IF(AND(AK$4&lt;=$G261,$F261="Full Time",$E261="Non-Federal"),W261*$AO$2,IF(AND(AK$4&lt;=$G261,$F261="Full Time",$E261="Federal"),W261*$AL$2,(IF(AND(AK$4&lt;=$G261,$F261="Part Time"),$W261*$AM$2,0))))</f>
        <v>0</v>
      </c>
      <c r="AL261" s="78">
        <f t="shared" si="259"/>
        <v>0</v>
      </c>
      <c r="AM261" s="78">
        <f t="shared" si="259"/>
        <v>0</v>
      </c>
      <c r="AN261" s="78">
        <f t="shared" si="259"/>
        <v>0</v>
      </c>
      <c r="AO261" s="78">
        <f t="shared" si="259"/>
        <v>0</v>
      </c>
      <c r="AP261" s="78">
        <f t="shared" si="259"/>
        <v>0</v>
      </c>
      <c r="AQ261" s="78">
        <f t="shared" si="259"/>
        <v>0</v>
      </c>
      <c r="AR261" s="78">
        <f t="shared" si="259"/>
        <v>0</v>
      </c>
      <c r="AS261" s="78">
        <f t="shared" si="259"/>
        <v>0</v>
      </c>
      <c r="AT261" s="78">
        <f t="shared" si="259"/>
        <v>0</v>
      </c>
      <c r="AU261" s="78">
        <f t="shared" si="259"/>
        <v>0</v>
      </c>
      <c r="AV261" s="78">
        <f t="shared" si="259"/>
        <v>0</v>
      </c>
    </row>
    <row r="262" spans="1:48" ht="14.25">
      <c r="A262" s="74"/>
      <c r="B262" s="39">
        <f>IFERROR((INDEX(GrantList[Account],MATCH(A262,GrantList[Fund],0))),0)</f>
        <v>0</v>
      </c>
      <c r="C262" s="39">
        <f>IFERROR((INDEX(GrantList[Fund Desc],MATCH(A262,GrantList[Fund],0))),0)</f>
        <v>0</v>
      </c>
      <c r="D262" s="37">
        <f t="shared" si="260"/>
        <v>0</v>
      </c>
      <c r="E262" s="38">
        <f>IFERROR((INDEX(GrantList[Study Type],MATCH(A262,GrantList[Fund],0))),0)</f>
        <v>0</v>
      </c>
      <c r="F262" s="36" t="str">
        <f t="shared" ref="F262:F267" si="265">F261</f>
        <v>Full Time</v>
      </c>
      <c r="G262" s="35">
        <f>IFERROR((INDEX(GrantList[Budget End Date],MATCH(A262,GrantList[Fund],0))),0)</f>
        <v>0</v>
      </c>
      <c r="H262" s="34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6">
        <f t="shared" si="261"/>
        <v>0</v>
      </c>
      <c r="V262" s="33"/>
      <c r="W262" s="78">
        <f t="shared" si="262"/>
        <v>0</v>
      </c>
      <c r="X262" s="78">
        <f t="shared" si="258"/>
        <v>0</v>
      </c>
      <c r="Y262" s="78">
        <f t="shared" si="258"/>
        <v>0</v>
      </c>
      <c r="Z262" s="78">
        <f t="shared" si="258"/>
        <v>0</v>
      </c>
      <c r="AA262" s="78">
        <f t="shared" si="258"/>
        <v>0</v>
      </c>
      <c r="AB262" s="78">
        <f t="shared" si="258"/>
        <v>0</v>
      </c>
      <c r="AC262" s="78">
        <f t="shared" si="258"/>
        <v>0</v>
      </c>
      <c r="AD262" s="78">
        <f t="shared" si="258"/>
        <v>0</v>
      </c>
      <c r="AE262" s="78">
        <f t="shared" si="258"/>
        <v>0</v>
      </c>
      <c r="AF262" s="78">
        <f t="shared" si="258"/>
        <v>0</v>
      </c>
      <c r="AG262" s="78">
        <f t="shared" si="258"/>
        <v>0</v>
      </c>
      <c r="AH262" s="78">
        <f t="shared" si="258"/>
        <v>0</v>
      </c>
      <c r="AI262" s="79">
        <f t="shared" si="263"/>
        <v>0</v>
      </c>
      <c r="AK262" s="78">
        <f t="shared" si="264"/>
        <v>0</v>
      </c>
      <c r="AL262" s="78">
        <f t="shared" si="259"/>
        <v>0</v>
      </c>
      <c r="AM262" s="78">
        <f t="shared" si="259"/>
        <v>0</v>
      </c>
      <c r="AN262" s="78">
        <f t="shared" si="259"/>
        <v>0</v>
      </c>
      <c r="AO262" s="78">
        <f t="shared" si="259"/>
        <v>0</v>
      </c>
      <c r="AP262" s="78">
        <f t="shared" si="259"/>
        <v>0</v>
      </c>
      <c r="AQ262" s="78">
        <f t="shared" si="259"/>
        <v>0</v>
      </c>
      <c r="AR262" s="78">
        <f t="shared" si="259"/>
        <v>0</v>
      </c>
      <c r="AS262" s="78">
        <f t="shared" si="259"/>
        <v>0</v>
      </c>
      <c r="AT262" s="78">
        <f t="shared" si="259"/>
        <v>0</v>
      </c>
      <c r="AU262" s="78">
        <f t="shared" si="259"/>
        <v>0</v>
      </c>
      <c r="AV262" s="78">
        <f t="shared" si="259"/>
        <v>0</v>
      </c>
    </row>
    <row r="263" spans="1:48" ht="14.25">
      <c r="A263" s="74"/>
      <c r="B263" s="39">
        <f>IFERROR((INDEX(GrantList[Account],MATCH(A263,GrantList[Fund],0))),0)</f>
        <v>0</v>
      </c>
      <c r="C263" s="39">
        <f>IFERROR((INDEX(GrantList[Fund Desc],MATCH(A263,GrantList[Fund],0))),0)</f>
        <v>0</v>
      </c>
      <c r="D263" s="37">
        <f t="shared" si="260"/>
        <v>0</v>
      </c>
      <c r="E263" s="38">
        <f>IFERROR((INDEX(GrantList[Study Type],MATCH(A263,GrantList[Fund],0))),0)</f>
        <v>0</v>
      </c>
      <c r="F263" s="36" t="str">
        <f t="shared" si="265"/>
        <v>Full Time</v>
      </c>
      <c r="G263" s="35">
        <f>IFERROR((INDEX(GrantList[Budget End Date],MATCH(A263,GrantList[Fund],0))),0)</f>
        <v>0</v>
      </c>
      <c r="H263" s="34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6">
        <f t="shared" si="261"/>
        <v>0</v>
      </c>
      <c r="V263" s="33"/>
      <c r="W263" s="78">
        <f t="shared" si="262"/>
        <v>0</v>
      </c>
      <c r="X263" s="78">
        <f t="shared" si="258"/>
        <v>0</v>
      </c>
      <c r="Y263" s="78">
        <f t="shared" si="258"/>
        <v>0</v>
      </c>
      <c r="Z263" s="78">
        <f t="shared" si="258"/>
        <v>0</v>
      </c>
      <c r="AA263" s="78">
        <f t="shared" si="258"/>
        <v>0</v>
      </c>
      <c r="AB263" s="78">
        <f t="shared" si="258"/>
        <v>0</v>
      </c>
      <c r="AC263" s="78">
        <f t="shared" si="258"/>
        <v>0</v>
      </c>
      <c r="AD263" s="78">
        <f t="shared" si="258"/>
        <v>0</v>
      </c>
      <c r="AE263" s="78">
        <f t="shared" si="258"/>
        <v>0</v>
      </c>
      <c r="AF263" s="78">
        <f t="shared" si="258"/>
        <v>0</v>
      </c>
      <c r="AG263" s="78">
        <f t="shared" si="258"/>
        <v>0</v>
      </c>
      <c r="AH263" s="78">
        <f t="shared" si="258"/>
        <v>0</v>
      </c>
      <c r="AI263" s="79">
        <f t="shared" si="263"/>
        <v>0</v>
      </c>
      <c r="AK263" s="78">
        <f t="shared" si="264"/>
        <v>0</v>
      </c>
      <c r="AL263" s="78">
        <f t="shared" si="259"/>
        <v>0</v>
      </c>
      <c r="AM263" s="78">
        <f t="shared" si="259"/>
        <v>0</v>
      </c>
      <c r="AN263" s="78">
        <f t="shared" si="259"/>
        <v>0</v>
      </c>
      <c r="AO263" s="78">
        <f t="shared" si="259"/>
        <v>0</v>
      </c>
      <c r="AP263" s="78">
        <f t="shared" si="259"/>
        <v>0</v>
      </c>
      <c r="AQ263" s="78">
        <f t="shared" si="259"/>
        <v>0</v>
      </c>
      <c r="AR263" s="78">
        <f t="shared" si="259"/>
        <v>0</v>
      </c>
      <c r="AS263" s="78">
        <f t="shared" si="259"/>
        <v>0</v>
      </c>
      <c r="AT263" s="78">
        <f t="shared" si="259"/>
        <v>0</v>
      </c>
      <c r="AU263" s="78">
        <f t="shared" si="259"/>
        <v>0</v>
      </c>
      <c r="AV263" s="78">
        <f t="shared" si="259"/>
        <v>0</v>
      </c>
    </row>
    <row r="264" spans="1:48" ht="14.25">
      <c r="A264" s="74"/>
      <c r="B264" s="39">
        <f>IFERROR((INDEX(GrantList[Account],MATCH(A264,GrantList[Fund],0))),0)</f>
        <v>0</v>
      </c>
      <c r="C264" s="39">
        <f>IFERROR((INDEX(GrantList[Fund Desc],MATCH(A264,GrantList[Fund],0))),0)</f>
        <v>0</v>
      </c>
      <c r="D264" s="37">
        <f t="shared" si="260"/>
        <v>0</v>
      </c>
      <c r="E264" s="38">
        <f>IFERROR((INDEX(GrantList[Study Type],MATCH(A264,GrantList[Fund],0))),0)</f>
        <v>0</v>
      </c>
      <c r="F264" s="36" t="str">
        <f t="shared" si="265"/>
        <v>Full Time</v>
      </c>
      <c r="G264" s="35">
        <f>IFERROR((INDEX(GrantList[Budget End Date],MATCH(A264,GrantList[Fund],0))),0)</f>
        <v>0</v>
      </c>
      <c r="H264" s="34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6">
        <f t="shared" si="261"/>
        <v>0</v>
      </c>
      <c r="V264" s="33"/>
      <c r="W264" s="78">
        <f t="shared" si="262"/>
        <v>0</v>
      </c>
      <c r="X264" s="78">
        <f t="shared" si="258"/>
        <v>0</v>
      </c>
      <c r="Y264" s="78">
        <f t="shared" si="258"/>
        <v>0</v>
      </c>
      <c r="Z264" s="78">
        <f t="shared" si="258"/>
        <v>0</v>
      </c>
      <c r="AA264" s="78">
        <f t="shared" si="258"/>
        <v>0</v>
      </c>
      <c r="AB264" s="78">
        <f t="shared" si="258"/>
        <v>0</v>
      </c>
      <c r="AC264" s="78">
        <f t="shared" si="258"/>
        <v>0</v>
      </c>
      <c r="AD264" s="78">
        <f t="shared" si="258"/>
        <v>0</v>
      </c>
      <c r="AE264" s="78">
        <f t="shared" si="258"/>
        <v>0</v>
      </c>
      <c r="AF264" s="78">
        <f t="shared" si="258"/>
        <v>0</v>
      </c>
      <c r="AG264" s="78">
        <f t="shared" si="258"/>
        <v>0</v>
      </c>
      <c r="AH264" s="78">
        <f t="shared" si="258"/>
        <v>0</v>
      </c>
      <c r="AI264" s="79">
        <f t="shared" si="263"/>
        <v>0</v>
      </c>
      <c r="AK264" s="78">
        <f t="shared" si="264"/>
        <v>0</v>
      </c>
      <c r="AL264" s="78">
        <f t="shared" si="259"/>
        <v>0</v>
      </c>
      <c r="AM264" s="78">
        <f t="shared" si="259"/>
        <v>0</v>
      </c>
      <c r="AN264" s="78">
        <f t="shared" si="259"/>
        <v>0</v>
      </c>
      <c r="AO264" s="78">
        <f t="shared" si="259"/>
        <v>0</v>
      </c>
      <c r="AP264" s="78">
        <f t="shared" si="259"/>
        <v>0</v>
      </c>
      <c r="AQ264" s="78">
        <f t="shared" si="259"/>
        <v>0</v>
      </c>
      <c r="AR264" s="78">
        <f t="shared" si="259"/>
        <v>0</v>
      </c>
      <c r="AS264" s="78">
        <f t="shared" si="259"/>
        <v>0</v>
      </c>
      <c r="AT264" s="78">
        <f t="shared" si="259"/>
        <v>0</v>
      </c>
      <c r="AU264" s="78">
        <f t="shared" si="259"/>
        <v>0</v>
      </c>
      <c r="AV264" s="78">
        <f t="shared" si="259"/>
        <v>0</v>
      </c>
    </row>
    <row r="265" spans="1:48" ht="14.25">
      <c r="A265" s="74"/>
      <c r="B265" s="39">
        <f>IFERROR((INDEX(GrantList[Account],MATCH(A265,GrantList[Fund],0))),0)</f>
        <v>0</v>
      </c>
      <c r="C265" s="39">
        <f>IFERROR((INDEX(GrantList[Fund Desc],MATCH(A265,GrantList[Fund],0))),0)</f>
        <v>0</v>
      </c>
      <c r="D265" s="37">
        <f t="shared" si="260"/>
        <v>0</v>
      </c>
      <c r="E265" s="38">
        <f>IFERROR((INDEX(GrantList[Study Type],MATCH(A265,GrantList[Fund],0))),0)</f>
        <v>0</v>
      </c>
      <c r="F265" s="36" t="str">
        <f t="shared" si="265"/>
        <v>Full Time</v>
      </c>
      <c r="G265" s="35">
        <f>IFERROR((INDEX(GrantList[Budget End Date],MATCH(A265,GrantList[Fund],0))),0)</f>
        <v>0</v>
      </c>
      <c r="H265" s="34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6">
        <f t="shared" si="261"/>
        <v>0</v>
      </c>
      <c r="V265" s="33"/>
      <c r="W265" s="78">
        <f t="shared" si="262"/>
        <v>0</v>
      </c>
      <c r="X265" s="78">
        <f t="shared" si="258"/>
        <v>0</v>
      </c>
      <c r="Y265" s="78">
        <f t="shared" si="258"/>
        <v>0</v>
      </c>
      <c r="Z265" s="78">
        <f t="shared" si="258"/>
        <v>0</v>
      </c>
      <c r="AA265" s="78">
        <f t="shared" si="258"/>
        <v>0</v>
      </c>
      <c r="AB265" s="78">
        <f t="shared" si="258"/>
        <v>0</v>
      </c>
      <c r="AC265" s="78">
        <f t="shared" si="258"/>
        <v>0</v>
      </c>
      <c r="AD265" s="78">
        <f t="shared" si="258"/>
        <v>0</v>
      </c>
      <c r="AE265" s="78">
        <f t="shared" si="258"/>
        <v>0</v>
      </c>
      <c r="AF265" s="78">
        <f t="shared" si="258"/>
        <v>0</v>
      </c>
      <c r="AG265" s="78">
        <f t="shared" si="258"/>
        <v>0</v>
      </c>
      <c r="AH265" s="78">
        <f t="shared" si="258"/>
        <v>0</v>
      </c>
      <c r="AI265" s="79">
        <f t="shared" si="263"/>
        <v>0</v>
      </c>
      <c r="AK265" s="78">
        <f t="shared" si="264"/>
        <v>0</v>
      </c>
      <c r="AL265" s="78">
        <f t="shared" si="259"/>
        <v>0</v>
      </c>
      <c r="AM265" s="78">
        <f t="shared" si="259"/>
        <v>0</v>
      </c>
      <c r="AN265" s="78">
        <f t="shared" si="259"/>
        <v>0</v>
      </c>
      <c r="AO265" s="78">
        <f t="shared" si="259"/>
        <v>0</v>
      </c>
      <c r="AP265" s="78">
        <f t="shared" si="259"/>
        <v>0</v>
      </c>
      <c r="AQ265" s="78">
        <f t="shared" si="259"/>
        <v>0</v>
      </c>
      <c r="AR265" s="78">
        <f t="shared" si="259"/>
        <v>0</v>
      </c>
      <c r="AS265" s="78">
        <f t="shared" si="259"/>
        <v>0</v>
      </c>
      <c r="AT265" s="78">
        <f t="shared" si="259"/>
        <v>0</v>
      </c>
      <c r="AU265" s="78">
        <f t="shared" si="259"/>
        <v>0</v>
      </c>
      <c r="AV265" s="78">
        <f t="shared" si="259"/>
        <v>0</v>
      </c>
    </row>
    <row r="266" spans="1:48" ht="14.25">
      <c r="A266" s="74"/>
      <c r="B266" s="39">
        <f>IFERROR((INDEX(GrantList[Account],MATCH(A266,GrantList[Fund],0))),0)</f>
        <v>0</v>
      </c>
      <c r="C266" s="39">
        <f>IFERROR((INDEX(GrantList[Fund Desc],MATCH(A266,GrantList[Fund],0))),0)</f>
        <v>0</v>
      </c>
      <c r="D266" s="37">
        <f t="shared" si="260"/>
        <v>0</v>
      </c>
      <c r="E266" s="38">
        <f>IFERROR((INDEX(GrantList[Study Type],MATCH(A266,GrantList[Fund],0))),0)</f>
        <v>0</v>
      </c>
      <c r="F266" s="36" t="str">
        <f t="shared" si="265"/>
        <v>Full Time</v>
      </c>
      <c r="G266" s="35">
        <f>IFERROR((INDEX(GrantList[Budget End Date],MATCH(A266,GrantList[Fund],0))),0)</f>
        <v>0</v>
      </c>
      <c r="H266" s="34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6">
        <f t="shared" si="261"/>
        <v>0</v>
      </c>
      <c r="V266" s="33"/>
      <c r="W266" s="78">
        <f t="shared" si="262"/>
        <v>0</v>
      </c>
      <c r="X266" s="78">
        <f t="shared" si="258"/>
        <v>0</v>
      </c>
      <c r="Y266" s="78">
        <f t="shared" si="258"/>
        <v>0</v>
      </c>
      <c r="Z266" s="78">
        <f t="shared" si="258"/>
        <v>0</v>
      </c>
      <c r="AA266" s="78">
        <f t="shared" si="258"/>
        <v>0</v>
      </c>
      <c r="AB266" s="78">
        <f t="shared" si="258"/>
        <v>0</v>
      </c>
      <c r="AC266" s="78">
        <f t="shared" si="258"/>
        <v>0</v>
      </c>
      <c r="AD266" s="78">
        <f t="shared" si="258"/>
        <v>0</v>
      </c>
      <c r="AE266" s="78">
        <f t="shared" si="258"/>
        <v>0</v>
      </c>
      <c r="AF266" s="78">
        <f t="shared" si="258"/>
        <v>0</v>
      </c>
      <c r="AG266" s="78">
        <f t="shared" si="258"/>
        <v>0</v>
      </c>
      <c r="AH266" s="78">
        <f t="shared" si="258"/>
        <v>0</v>
      </c>
      <c r="AI266" s="79">
        <f t="shared" si="263"/>
        <v>0</v>
      </c>
      <c r="AK266" s="78">
        <f t="shared" si="264"/>
        <v>0</v>
      </c>
      <c r="AL266" s="78">
        <f t="shared" si="259"/>
        <v>0</v>
      </c>
      <c r="AM266" s="78">
        <f t="shared" si="259"/>
        <v>0</v>
      </c>
      <c r="AN266" s="78">
        <f t="shared" si="259"/>
        <v>0</v>
      </c>
      <c r="AO266" s="78">
        <f t="shared" si="259"/>
        <v>0</v>
      </c>
      <c r="AP266" s="78">
        <f t="shared" si="259"/>
        <v>0</v>
      </c>
      <c r="AQ266" s="78">
        <f t="shared" si="259"/>
        <v>0</v>
      </c>
      <c r="AR266" s="78">
        <f t="shared" si="259"/>
        <v>0</v>
      </c>
      <c r="AS266" s="78">
        <f t="shared" si="259"/>
        <v>0</v>
      </c>
      <c r="AT266" s="78">
        <f t="shared" si="259"/>
        <v>0</v>
      </c>
      <c r="AU266" s="78">
        <f t="shared" si="259"/>
        <v>0</v>
      </c>
      <c r="AV266" s="78">
        <f t="shared" si="259"/>
        <v>0</v>
      </c>
    </row>
    <row r="267" spans="1:48" ht="14.25">
      <c r="A267" s="74"/>
      <c r="B267" s="39">
        <f>IFERROR((INDEX(GrantList[Account],MATCH(A267,GrantList[Fund],0))),0)</f>
        <v>0</v>
      </c>
      <c r="C267" s="39">
        <f>IFERROR((INDEX(GrantList[Fund Desc],MATCH(A267,GrantList[Fund],0))),0)</f>
        <v>0</v>
      </c>
      <c r="D267" s="37">
        <f t="shared" si="260"/>
        <v>0</v>
      </c>
      <c r="E267" s="38">
        <f>IFERROR((INDEX(GrantList[Study Type],MATCH(A267,GrantList[Fund],0))),0)</f>
        <v>0</v>
      </c>
      <c r="F267" s="36" t="str">
        <f t="shared" si="265"/>
        <v>Full Time</v>
      </c>
      <c r="G267" s="35">
        <f>IFERROR((INDEX(GrantList[Budget End Date],MATCH(A267,GrantList[Fund],0))),0)</f>
        <v>0</v>
      </c>
      <c r="H267" s="34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6">
        <f t="shared" si="261"/>
        <v>0</v>
      </c>
      <c r="V267" s="33"/>
      <c r="W267" s="78">
        <f t="shared" si="262"/>
        <v>0</v>
      </c>
      <c r="X267" s="78">
        <f t="shared" si="258"/>
        <v>0</v>
      </c>
      <c r="Y267" s="78">
        <f t="shared" si="258"/>
        <v>0</v>
      </c>
      <c r="Z267" s="78">
        <f t="shared" si="258"/>
        <v>0</v>
      </c>
      <c r="AA267" s="78">
        <f t="shared" si="258"/>
        <v>0</v>
      </c>
      <c r="AB267" s="78">
        <f t="shared" si="258"/>
        <v>0</v>
      </c>
      <c r="AC267" s="78">
        <f t="shared" si="258"/>
        <v>0</v>
      </c>
      <c r="AD267" s="78">
        <f t="shared" si="258"/>
        <v>0</v>
      </c>
      <c r="AE267" s="78">
        <f t="shared" si="258"/>
        <v>0</v>
      </c>
      <c r="AF267" s="78">
        <f t="shared" si="258"/>
        <v>0</v>
      </c>
      <c r="AG267" s="78">
        <f t="shared" si="258"/>
        <v>0</v>
      </c>
      <c r="AH267" s="78">
        <f t="shared" si="258"/>
        <v>0</v>
      </c>
      <c r="AI267" s="79">
        <f t="shared" si="263"/>
        <v>0</v>
      </c>
      <c r="AK267" s="78">
        <f t="shared" si="264"/>
        <v>0</v>
      </c>
      <c r="AL267" s="78">
        <f t="shared" si="259"/>
        <v>0</v>
      </c>
      <c r="AM267" s="78">
        <f t="shared" si="259"/>
        <v>0</v>
      </c>
      <c r="AN267" s="78">
        <f t="shared" si="259"/>
        <v>0</v>
      </c>
      <c r="AO267" s="78">
        <f t="shared" si="259"/>
        <v>0</v>
      </c>
      <c r="AP267" s="78">
        <f t="shared" si="259"/>
        <v>0</v>
      </c>
      <c r="AQ267" s="78">
        <f t="shared" si="259"/>
        <v>0</v>
      </c>
      <c r="AR267" s="78">
        <f t="shared" si="259"/>
        <v>0</v>
      </c>
      <c r="AS267" s="78">
        <f t="shared" si="259"/>
        <v>0</v>
      </c>
      <c r="AT267" s="78">
        <f t="shared" si="259"/>
        <v>0</v>
      </c>
      <c r="AU267" s="78">
        <f t="shared" si="259"/>
        <v>0</v>
      </c>
      <c r="AV267" s="78">
        <f t="shared" si="259"/>
        <v>0</v>
      </c>
    </row>
    <row r="268" spans="1:48" ht="13.5" customHeight="1">
      <c r="C268" s="32" t="s">
        <v>16</v>
      </c>
      <c r="D268" s="31">
        <f>SUM(D260:D267)</f>
        <v>0</v>
      </c>
      <c r="E268" s="30"/>
      <c r="F268" s="29"/>
      <c r="I268" s="76">
        <f t="shared" ref="I268:T268" si="266">SUM(I260:I267)</f>
        <v>0</v>
      </c>
      <c r="J268" s="76">
        <f t="shared" si="266"/>
        <v>0</v>
      </c>
      <c r="K268" s="76">
        <f t="shared" si="266"/>
        <v>0</v>
      </c>
      <c r="L268" s="76">
        <f t="shared" si="266"/>
        <v>0</v>
      </c>
      <c r="M268" s="76">
        <f t="shared" si="266"/>
        <v>0</v>
      </c>
      <c r="N268" s="76">
        <f t="shared" si="266"/>
        <v>0</v>
      </c>
      <c r="O268" s="76">
        <f t="shared" si="266"/>
        <v>0</v>
      </c>
      <c r="P268" s="76">
        <f t="shared" si="266"/>
        <v>0</v>
      </c>
      <c r="Q268" s="76">
        <f t="shared" si="266"/>
        <v>0</v>
      </c>
      <c r="R268" s="76">
        <f t="shared" si="266"/>
        <v>0</v>
      </c>
      <c r="S268" s="76">
        <f t="shared" si="266"/>
        <v>0</v>
      </c>
      <c r="T268" s="76">
        <f t="shared" si="266"/>
        <v>0</v>
      </c>
      <c r="U268" s="76">
        <f t="shared" si="261"/>
        <v>0</v>
      </c>
      <c r="V268" s="26"/>
      <c r="W268" s="78">
        <f>SUM(W260:W267)</f>
        <v>0</v>
      </c>
      <c r="X268" s="78">
        <f t="shared" ref="X268:AH268" si="267">SUM(X260:X267)</f>
        <v>0</v>
      </c>
      <c r="Y268" s="78">
        <f t="shared" si="267"/>
        <v>0</v>
      </c>
      <c r="Z268" s="78">
        <f t="shared" si="267"/>
        <v>0</v>
      </c>
      <c r="AA268" s="78">
        <f t="shared" si="267"/>
        <v>0</v>
      </c>
      <c r="AB268" s="78">
        <f t="shared" si="267"/>
        <v>0</v>
      </c>
      <c r="AC268" s="78">
        <f t="shared" si="267"/>
        <v>0</v>
      </c>
      <c r="AD268" s="78">
        <f t="shared" si="267"/>
        <v>0</v>
      </c>
      <c r="AE268" s="78">
        <f t="shared" si="267"/>
        <v>0</v>
      </c>
      <c r="AF268" s="78">
        <f t="shared" si="267"/>
        <v>0</v>
      </c>
      <c r="AG268" s="78">
        <f t="shared" si="267"/>
        <v>0</v>
      </c>
      <c r="AH268" s="78">
        <f t="shared" si="267"/>
        <v>0</v>
      </c>
      <c r="AI268" s="78">
        <f t="shared" ref="AI268" si="268">SUM(AI260:AI267)</f>
        <v>0</v>
      </c>
      <c r="AK268" s="78">
        <f>SUM(AK260:AK267)</f>
        <v>0</v>
      </c>
      <c r="AL268" s="78">
        <f t="shared" ref="AL268:AV268" si="269">SUM(AL260:AL267)</f>
        <v>0</v>
      </c>
      <c r="AM268" s="78">
        <f t="shared" si="269"/>
        <v>0</v>
      </c>
      <c r="AN268" s="78">
        <f t="shared" si="269"/>
        <v>0</v>
      </c>
      <c r="AO268" s="78">
        <f t="shared" si="269"/>
        <v>0</v>
      </c>
      <c r="AP268" s="78">
        <f t="shared" si="269"/>
        <v>0</v>
      </c>
      <c r="AQ268" s="78">
        <f t="shared" si="269"/>
        <v>0</v>
      </c>
      <c r="AR268" s="78">
        <f t="shared" si="269"/>
        <v>0</v>
      </c>
      <c r="AS268" s="78">
        <f t="shared" si="269"/>
        <v>0</v>
      </c>
      <c r="AT268" s="78">
        <f t="shared" si="269"/>
        <v>0</v>
      </c>
      <c r="AU268" s="78">
        <f t="shared" si="269"/>
        <v>0</v>
      </c>
      <c r="AV268" s="78">
        <f t="shared" si="269"/>
        <v>0</v>
      </c>
    </row>
    <row r="269" spans="1:48">
      <c r="D269" s="25">
        <f>+D268-D257</f>
        <v>0</v>
      </c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7"/>
      <c r="V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</row>
    <row r="270" spans="1:48">
      <c r="D270" s="25"/>
    </row>
    <row r="271" spans="1:48">
      <c r="D271" s="25"/>
    </row>
    <row r="272" spans="1:48" ht="12.75">
      <c r="A272" s="47" t="s">
        <v>90</v>
      </c>
      <c r="B272" s="113"/>
      <c r="D272" s="46"/>
      <c r="E272" s="45">
        <f>D272/12</f>
        <v>0</v>
      </c>
      <c r="F272" s="24" t="s">
        <v>24</v>
      </c>
      <c r="AL272" s="73">
        <v>0.30499999999999999</v>
      </c>
      <c r="AM272" s="73">
        <v>0.09</v>
      </c>
      <c r="AO272" s="73">
        <v>0.32600000000000001</v>
      </c>
    </row>
    <row r="273" spans="1:48" ht="12.75">
      <c r="A273" s="47" t="s">
        <v>91</v>
      </c>
      <c r="B273" s="44"/>
      <c r="J273" s="43"/>
      <c r="K273" s="43"/>
      <c r="L273" s="43"/>
      <c r="M273" s="43"/>
      <c r="N273" s="43"/>
      <c r="AK273" s="24" t="s">
        <v>23</v>
      </c>
    </row>
    <row r="274" spans="1:48">
      <c r="A274" s="42" t="s">
        <v>15</v>
      </c>
      <c r="B274" s="42" t="s">
        <v>14</v>
      </c>
      <c r="C274" s="42" t="s">
        <v>13</v>
      </c>
      <c r="D274" s="42" t="s">
        <v>21</v>
      </c>
      <c r="E274" s="42" t="s">
        <v>22</v>
      </c>
      <c r="F274" s="42" t="s">
        <v>20</v>
      </c>
      <c r="G274" s="42" t="s">
        <v>19</v>
      </c>
      <c r="I274" s="40">
        <f>I259</f>
        <v>44743</v>
      </c>
      <c r="J274" s="40">
        <f t="shared" ref="J274:T274" si="270">J259</f>
        <v>44774</v>
      </c>
      <c r="K274" s="40">
        <f t="shared" si="270"/>
        <v>44805</v>
      </c>
      <c r="L274" s="40">
        <f t="shared" si="270"/>
        <v>44835</v>
      </c>
      <c r="M274" s="40">
        <f t="shared" si="270"/>
        <v>44866</v>
      </c>
      <c r="N274" s="40">
        <f t="shared" si="270"/>
        <v>44896</v>
      </c>
      <c r="O274" s="40">
        <f t="shared" si="270"/>
        <v>44927</v>
      </c>
      <c r="P274" s="40">
        <f t="shared" si="270"/>
        <v>44958</v>
      </c>
      <c r="Q274" s="40">
        <f t="shared" si="270"/>
        <v>44986</v>
      </c>
      <c r="R274" s="40">
        <f t="shared" si="270"/>
        <v>45017</v>
      </c>
      <c r="S274" s="40">
        <f t="shared" si="270"/>
        <v>45047</v>
      </c>
      <c r="T274" s="40">
        <f t="shared" si="270"/>
        <v>45078</v>
      </c>
      <c r="U274" s="41" t="s">
        <v>57</v>
      </c>
      <c r="W274" s="40">
        <f>I274</f>
        <v>44743</v>
      </c>
      <c r="X274" s="40">
        <f t="shared" ref="X274:AH274" si="271">J274</f>
        <v>44774</v>
      </c>
      <c r="Y274" s="40">
        <f t="shared" si="271"/>
        <v>44805</v>
      </c>
      <c r="Z274" s="40">
        <f t="shared" si="271"/>
        <v>44835</v>
      </c>
      <c r="AA274" s="40">
        <f t="shared" si="271"/>
        <v>44866</v>
      </c>
      <c r="AB274" s="40">
        <f t="shared" si="271"/>
        <v>44896</v>
      </c>
      <c r="AC274" s="40">
        <f t="shared" si="271"/>
        <v>44927</v>
      </c>
      <c r="AD274" s="40">
        <f t="shared" si="271"/>
        <v>44958</v>
      </c>
      <c r="AE274" s="40">
        <f t="shared" si="271"/>
        <v>44986</v>
      </c>
      <c r="AF274" s="40">
        <f t="shared" si="271"/>
        <v>45017</v>
      </c>
      <c r="AG274" s="40">
        <f t="shared" si="271"/>
        <v>45047</v>
      </c>
      <c r="AH274" s="40">
        <f t="shared" si="271"/>
        <v>45078</v>
      </c>
      <c r="AI274" s="41" t="s">
        <v>18</v>
      </c>
      <c r="AK274" s="40">
        <f>W274</f>
        <v>44743</v>
      </c>
      <c r="AL274" s="40">
        <f t="shared" ref="AL274:AV274" si="272">X274</f>
        <v>44774</v>
      </c>
      <c r="AM274" s="40">
        <f t="shared" si="272"/>
        <v>44805</v>
      </c>
      <c r="AN274" s="40">
        <f t="shared" si="272"/>
        <v>44835</v>
      </c>
      <c r="AO274" s="40">
        <f t="shared" si="272"/>
        <v>44866</v>
      </c>
      <c r="AP274" s="40">
        <f t="shared" si="272"/>
        <v>44896</v>
      </c>
      <c r="AQ274" s="40">
        <f t="shared" si="272"/>
        <v>44927</v>
      </c>
      <c r="AR274" s="40">
        <f t="shared" si="272"/>
        <v>44958</v>
      </c>
      <c r="AS274" s="40">
        <f t="shared" si="272"/>
        <v>44986</v>
      </c>
      <c r="AT274" s="40">
        <f t="shared" si="272"/>
        <v>45017</v>
      </c>
      <c r="AU274" s="40">
        <f t="shared" si="272"/>
        <v>45047</v>
      </c>
      <c r="AV274" s="40">
        <f t="shared" si="272"/>
        <v>45078</v>
      </c>
    </row>
    <row r="275" spans="1:48" ht="14.25">
      <c r="A275" s="74"/>
      <c r="B275" s="39">
        <f>IFERROR((INDEX(GrantList[Account],MATCH(A275,GrantList[Fund],0))),0)</f>
        <v>0</v>
      </c>
      <c r="C275" s="39">
        <f>IFERROR((INDEX(GrantList[Fund Desc],MATCH(A275,GrantList[Fund],0))),0)</f>
        <v>0</v>
      </c>
      <c r="D275" s="37">
        <f>+AI275</f>
        <v>0</v>
      </c>
      <c r="E275" s="38">
        <f>IFERROR((INDEX(GrantList[Study Type],MATCH(A275,GrantList[Fund],0))),0)</f>
        <v>0</v>
      </c>
      <c r="F275" s="36" t="s">
        <v>17</v>
      </c>
      <c r="G275" s="35">
        <f>IFERROR((INDEX(GrantList[Budget End Date],MATCH(A275,GrantList[Fund],0))),0)</f>
        <v>0</v>
      </c>
      <c r="H275" s="34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6">
        <f>SUM(I275:T275)/12</f>
        <v>0</v>
      </c>
      <c r="V275" s="33"/>
      <c r="W275" s="78">
        <f>IF(W$4&lt;$G275,I275*$E$272,0)</f>
        <v>0</v>
      </c>
      <c r="X275" s="78">
        <f t="shared" ref="X275:AH282" si="273">IF(X$4&lt;$G275,J275*$E$272,0)</f>
        <v>0</v>
      </c>
      <c r="Y275" s="78">
        <f t="shared" si="273"/>
        <v>0</v>
      </c>
      <c r="Z275" s="78">
        <f t="shared" si="273"/>
        <v>0</v>
      </c>
      <c r="AA275" s="78">
        <f t="shared" si="273"/>
        <v>0</v>
      </c>
      <c r="AB275" s="78">
        <f t="shared" si="273"/>
        <v>0</v>
      </c>
      <c r="AC275" s="78">
        <f t="shared" si="273"/>
        <v>0</v>
      </c>
      <c r="AD275" s="78">
        <f t="shared" si="273"/>
        <v>0</v>
      </c>
      <c r="AE275" s="78">
        <f t="shared" si="273"/>
        <v>0</v>
      </c>
      <c r="AF275" s="78">
        <f t="shared" si="273"/>
        <v>0</v>
      </c>
      <c r="AG275" s="78">
        <f t="shared" si="273"/>
        <v>0</v>
      </c>
      <c r="AH275" s="78">
        <f t="shared" si="273"/>
        <v>0</v>
      </c>
      <c r="AI275" s="79">
        <f>SUM(W275:AH275)</f>
        <v>0</v>
      </c>
      <c r="AK275" s="78">
        <f>IF(AND(AK$4&lt;=$G275,$F275="Full Time",$E275="Non-Federal"),W275*$AO$2,IF(AND(AK$4&lt;=$G275,$F275="Full Time",$E275="Federal"),W275*$AL$2,(IF(AND(AK$4&lt;=$G275,$F275="Part Time"),$W275*$AM$2,0))))</f>
        <v>0</v>
      </c>
      <c r="AL275" s="78">
        <f t="shared" ref="AL275:AV282" si="274">IF(AND(AL$4&lt;=$G275,$F275="Full Time",$E275="Non-Federal"),X275*$AO$2,IF(AND(AL$4&lt;=$G275,$F275="Full Time",$E275="Federal"),X275*$AL$2,(IF(AND(AL$4&lt;=$G275,$F275="Part Time"),$W275*$AM$2,0))))</f>
        <v>0</v>
      </c>
      <c r="AM275" s="78">
        <f t="shared" si="274"/>
        <v>0</v>
      </c>
      <c r="AN275" s="78">
        <f t="shared" si="274"/>
        <v>0</v>
      </c>
      <c r="AO275" s="78">
        <f t="shared" si="274"/>
        <v>0</v>
      </c>
      <c r="AP275" s="78">
        <f t="shared" si="274"/>
        <v>0</v>
      </c>
      <c r="AQ275" s="78">
        <f t="shared" si="274"/>
        <v>0</v>
      </c>
      <c r="AR275" s="78">
        <f t="shared" si="274"/>
        <v>0</v>
      </c>
      <c r="AS275" s="78">
        <f t="shared" si="274"/>
        <v>0</v>
      </c>
      <c r="AT275" s="78">
        <f t="shared" si="274"/>
        <v>0</v>
      </c>
      <c r="AU275" s="78">
        <f t="shared" si="274"/>
        <v>0</v>
      </c>
      <c r="AV275" s="78">
        <f t="shared" si="274"/>
        <v>0</v>
      </c>
    </row>
    <row r="276" spans="1:48" ht="14.25">
      <c r="A276" s="74"/>
      <c r="B276" s="39">
        <f>IFERROR((INDEX(GrantList[Account],MATCH(A276,GrantList[Fund],0))),0)</f>
        <v>0</v>
      </c>
      <c r="C276" s="39">
        <f>IFERROR((INDEX(GrantList[Fund Desc],MATCH(A276,GrantList[Fund],0))),0)</f>
        <v>0</v>
      </c>
      <c r="D276" s="37">
        <f t="shared" ref="D276:D282" si="275">+AI276</f>
        <v>0</v>
      </c>
      <c r="E276" s="38">
        <f>IFERROR((INDEX(GrantList[Study Type],MATCH(A276,GrantList[Fund],0))),0)</f>
        <v>0</v>
      </c>
      <c r="F276" s="36" t="str">
        <f>F275</f>
        <v>Full Time</v>
      </c>
      <c r="G276" s="35">
        <f>IFERROR((INDEX(GrantList[Budget End Date],MATCH(A276,GrantList[Fund],0))),0)</f>
        <v>0</v>
      </c>
      <c r="H276" s="34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6">
        <f t="shared" ref="U276:U283" si="276">SUM(I276:T276)/12</f>
        <v>0</v>
      </c>
      <c r="V276" s="33"/>
      <c r="W276" s="78">
        <f t="shared" ref="W276:W282" si="277">IF(W$4&lt;$G276,I276*$E$272,0)</f>
        <v>0</v>
      </c>
      <c r="X276" s="78">
        <f t="shared" si="273"/>
        <v>0</v>
      </c>
      <c r="Y276" s="78">
        <f t="shared" si="273"/>
        <v>0</v>
      </c>
      <c r="Z276" s="78">
        <f t="shared" si="273"/>
        <v>0</v>
      </c>
      <c r="AA276" s="78">
        <f t="shared" si="273"/>
        <v>0</v>
      </c>
      <c r="AB276" s="78">
        <f t="shared" si="273"/>
        <v>0</v>
      </c>
      <c r="AC276" s="78">
        <f t="shared" si="273"/>
        <v>0</v>
      </c>
      <c r="AD276" s="78">
        <f t="shared" si="273"/>
        <v>0</v>
      </c>
      <c r="AE276" s="78">
        <f t="shared" si="273"/>
        <v>0</v>
      </c>
      <c r="AF276" s="78">
        <f t="shared" si="273"/>
        <v>0</v>
      </c>
      <c r="AG276" s="78">
        <f t="shared" si="273"/>
        <v>0</v>
      </c>
      <c r="AH276" s="78">
        <f t="shared" si="273"/>
        <v>0</v>
      </c>
      <c r="AI276" s="79">
        <f t="shared" ref="AI276:AI282" si="278">SUM(W276:AH276)</f>
        <v>0</v>
      </c>
      <c r="AK276" s="78">
        <f t="shared" ref="AK276:AK282" si="279">IF(AND(AK$4&lt;=$G276,$F276="Full Time",$E276="Non-Federal"),W276*$AO$2,IF(AND(AK$4&lt;=$G276,$F276="Full Time",$E276="Federal"),W276*$AL$2,(IF(AND(AK$4&lt;=$G276,$F276="Part Time"),$W276*$AM$2,0))))</f>
        <v>0</v>
      </c>
      <c r="AL276" s="78">
        <f t="shared" si="274"/>
        <v>0</v>
      </c>
      <c r="AM276" s="78">
        <f t="shared" si="274"/>
        <v>0</v>
      </c>
      <c r="AN276" s="78">
        <f t="shared" si="274"/>
        <v>0</v>
      </c>
      <c r="AO276" s="78">
        <f t="shared" si="274"/>
        <v>0</v>
      </c>
      <c r="AP276" s="78">
        <f t="shared" si="274"/>
        <v>0</v>
      </c>
      <c r="AQ276" s="78">
        <f t="shared" si="274"/>
        <v>0</v>
      </c>
      <c r="AR276" s="78">
        <f t="shared" si="274"/>
        <v>0</v>
      </c>
      <c r="AS276" s="78">
        <f t="shared" si="274"/>
        <v>0</v>
      </c>
      <c r="AT276" s="78">
        <f t="shared" si="274"/>
        <v>0</v>
      </c>
      <c r="AU276" s="78">
        <f t="shared" si="274"/>
        <v>0</v>
      </c>
      <c r="AV276" s="78">
        <f t="shared" si="274"/>
        <v>0</v>
      </c>
    </row>
    <row r="277" spans="1:48" ht="14.25">
      <c r="A277" s="74"/>
      <c r="B277" s="39">
        <f>IFERROR((INDEX(GrantList[Account],MATCH(A277,GrantList[Fund],0))),0)</f>
        <v>0</v>
      </c>
      <c r="C277" s="39">
        <f>IFERROR((INDEX(GrantList[Fund Desc],MATCH(A277,GrantList[Fund],0))),0)</f>
        <v>0</v>
      </c>
      <c r="D277" s="37">
        <f t="shared" si="275"/>
        <v>0</v>
      </c>
      <c r="E277" s="38">
        <f>IFERROR((INDEX(GrantList[Study Type],MATCH(A277,GrantList[Fund],0))),0)</f>
        <v>0</v>
      </c>
      <c r="F277" s="36" t="str">
        <f t="shared" ref="F277:F282" si="280">F276</f>
        <v>Full Time</v>
      </c>
      <c r="G277" s="35">
        <f>IFERROR((INDEX(GrantList[Budget End Date],MATCH(A277,GrantList[Fund],0))),0)</f>
        <v>0</v>
      </c>
      <c r="H277" s="34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6">
        <f t="shared" si="276"/>
        <v>0</v>
      </c>
      <c r="V277" s="33"/>
      <c r="W277" s="78">
        <f t="shared" si="277"/>
        <v>0</v>
      </c>
      <c r="X277" s="78">
        <f t="shared" si="273"/>
        <v>0</v>
      </c>
      <c r="Y277" s="78">
        <f t="shared" si="273"/>
        <v>0</v>
      </c>
      <c r="Z277" s="78">
        <f t="shared" si="273"/>
        <v>0</v>
      </c>
      <c r="AA277" s="78">
        <f t="shared" si="273"/>
        <v>0</v>
      </c>
      <c r="AB277" s="78">
        <f t="shared" si="273"/>
        <v>0</v>
      </c>
      <c r="AC277" s="78">
        <f t="shared" si="273"/>
        <v>0</v>
      </c>
      <c r="AD277" s="78">
        <f t="shared" si="273"/>
        <v>0</v>
      </c>
      <c r="AE277" s="78">
        <f t="shared" si="273"/>
        <v>0</v>
      </c>
      <c r="AF277" s="78">
        <f t="shared" si="273"/>
        <v>0</v>
      </c>
      <c r="AG277" s="78">
        <f t="shared" si="273"/>
        <v>0</v>
      </c>
      <c r="AH277" s="78">
        <f t="shared" si="273"/>
        <v>0</v>
      </c>
      <c r="AI277" s="79">
        <f t="shared" si="278"/>
        <v>0</v>
      </c>
      <c r="AK277" s="78">
        <f t="shared" si="279"/>
        <v>0</v>
      </c>
      <c r="AL277" s="78">
        <f t="shared" si="274"/>
        <v>0</v>
      </c>
      <c r="AM277" s="78">
        <f t="shared" si="274"/>
        <v>0</v>
      </c>
      <c r="AN277" s="78">
        <f t="shared" si="274"/>
        <v>0</v>
      </c>
      <c r="AO277" s="78">
        <f t="shared" si="274"/>
        <v>0</v>
      </c>
      <c r="AP277" s="78">
        <f t="shared" si="274"/>
        <v>0</v>
      </c>
      <c r="AQ277" s="78">
        <f t="shared" si="274"/>
        <v>0</v>
      </c>
      <c r="AR277" s="78">
        <f t="shared" si="274"/>
        <v>0</v>
      </c>
      <c r="AS277" s="78">
        <f t="shared" si="274"/>
        <v>0</v>
      </c>
      <c r="AT277" s="78">
        <f t="shared" si="274"/>
        <v>0</v>
      </c>
      <c r="AU277" s="78">
        <f t="shared" si="274"/>
        <v>0</v>
      </c>
      <c r="AV277" s="78">
        <f t="shared" si="274"/>
        <v>0</v>
      </c>
    </row>
    <row r="278" spans="1:48" ht="14.25">
      <c r="A278" s="74"/>
      <c r="B278" s="39">
        <f>IFERROR((INDEX(GrantList[Account],MATCH(A278,GrantList[Fund],0))),0)</f>
        <v>0</v>
      </c>
      <c r="C278" s="39">
        <f>IFERROR((INDEX(GrantList[Fund Desc],MATCH(A278,GrantList[Fund],0))),0)</f>
        <v>0</v>
      </c>
      <c r="D278" s="37">
        <f t="shared" si="275"/>
        <v>0</v>
      </c>
      <c r="E278" s="38">
        <f>IFERROR((INDEX(GrantList[Study Type],MATCH(A278,GrantList[Fund],0))),0)</f>
        <v>0</v>
      </c>
      <c r="F278" s="36" t="str">
        <f t="shared" si="280"/>
        <v>Full Time</v>
      </c>
      <c r="G278" s="35">
        <f>IFERROR((INDEX(GrantList[Budget End Date],MATCH(A278,GrantList[Fund],0))),0)</f>
        <v>0</v>
      </c>
      <c r="H278" s="34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6">
        <f t="shared" si="276"/>
        <v>0</v>
      </c>
      <c r="V278" s="33"/>
      <c r="W278" s="78">
        <f t="shared" si="277"/>
        <v>0</v>
      </c>
      <c r="X278" s="78">
        <f t="shared" si="273"/>
        <v>0</v>
      </c>
      <c r="Y278" s="78">
        <f t="shared" si="273"/>
        <v>0</v>
      </c>
      <c r="Z278" s="78">
        <f t="shared" si="273"/>
        <v>0</v>
      </c>
      <c r="AA278" s="78">
        <f t="shared" si="273"/>
        <v>0</v>
      </c>
      <c r="AB278" s="78">
        <f t="shared" si="273"/>
        <v>0</v>
      </c>
      <c r="AC278" s="78">
        <f t="shared" si="273"/>
        <v>0</v>
      </c>
      <c r="AD278" s="78">
        <f t="shared" si="273"/>
        <v>0</v>
      </c>
      <c r="AE278" s="78">
        <f t="shared" si="273"/>
        <v>0</v>
      </c>
      <c r="AF278" s="78">
        <f t="shared" si="273"/>
        <v>0</v>
      </c>
      <c r="AG278" s="78">
        <f t="shared" si="273"/>
        <v>0</v>
      </c>
      <c r="AH278" s="78">
        <f t="shared" si="273"/>
        <v>0</v>
      </c>
      <c r="AI278" s="79">
        <f t="shared" si="278"/>
        <v>0</v>
      </c>
      <c r="AK278" s="78">
        <f t="shared" si="279"/>
        <v>0</v>
      </c>
      <c r="AL278" s="78">
        <f t="shared" si="274"/>
        <v>0</v>
      </c>
      <c r="AM278" s="78">
        <f t="shared" si="274"/>
        <v>0</v>
      </c>
      <c r="AN278" s="78">
        <f t="shared" si="274"/>
        <v>0</v>
      </c>
      <c r="AO278" s="78">
        <f t="shared" si="274"/>
        <v>0</v>
      </c>
      <c r="AP278" s="78">
        <f t="shared" si="274"/>
        <v>0</v>
      </c>
      <c r="AQ278" s="78">
        <f t="shared" si="274"/>
        <v>0</v>
      </c>
      <c r="AR278" s="78">
        <f t="shared" si="274"/>
        <v>0</v>
      </c>
      <c r="AS278" s="78">
        <f t="shared" si="274"/>
        <v>0</v>
      </c>
      <c r="AT278" s="78">
        <f t="shared" si="274"/>
        <v>0</v>
      </c>
      <c r="AU278" s="78">
        <f t="shared" si="274"/>
        <v>0</v>
      </c>
      <c r="AV278" s="78">
        <f t="shared" si="274"/>
        <v>0</v>
      </c>
    </row>
    <row r="279" spans="1:48" ht="14.25">
      <c r="A279" s="74"/>
      <c r="B279" s="39">
        <f>IFERROR((INDEX(GrantList[Account],MATCH(A279,GrantList[Fund],0))),0)</f>
        <v>0</v>
      </c>
      <c r="C279" s="39">
        <f>IFERROR((INDEX(GrantList[Fund Desc],MATCH(A279,GrantList[Fund],0))),0)</f>
        <v>0</v>
      </c>
      <c r="D279" s="37">
        <f t="shared" si="275"/>
        <v>0</v>
      </c>
      <c r="E279" s="38">
        <f>IFERROR((INDEX(GrantList[Study Type],MATCH(A279,GrantList[Fund],0))),0)</f>
        <v>0</v>
      </c>
      <c r="F279" s="36" t="str">
        <f t="shared" si="280"/>
        <v>Full Time</v>
      </c>
      <c r="G279" s="35">
        <f>IFERROR((INDEX(GrantList[Budget End Date],MATCH(A279,GrantList[Fund],0))),0)</f>
        <v>0</v>
      </c>
      <c r="H279" s="34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6">
        <f t="shared" si="276"/>
        <v>0</v>
      </c>
      <c r="V279" s="33"/>
      <c r="W279" s="78">
        <f t="shared" si="277"/>
        <v>0</v>
      </c>
      <c r="X279" s="78">
        <f t="shared" si="273"/>
        <v>0</v>
      </c>
      <c r="Y279" s="78">
        <f t="shared" si="273"/>
        <v>0</v>
      </c>
      <c r="Z279" s="78">
        <f t="shared" si="273"/>
        <v>0</v>
      </c>
      <c r="AA279" s="78">
        <f t="shared" si="273"/>
        <v>0</v>
      </c>
      <c r="AB279" s="78">
        <f t="shared" si="273"/>
        <v>0</v>
      </c>
      <c r="AC279" s="78">
        <f t="shared" si="273"/>
        <v>0</v>
      </c>
      <c r="AD279" s="78">
        <f t="shared" si="273"/>
        <v>0</v>
      </c>
      <c r="AE279" s="78">
        <f t="shared" si="273"/>
        <v>0</v>
      </c>
      <c r="AF279" s="78">
        <f t="shared" si="273"/>
        <v>0</v>
      </c>
      <c r="AG279" s="78">
        <f t="shared" si="273"/>
        <v>0</v>
      </c>
      <c r="AH279" s="78">
        <f t="shared" si="273"/>
        <v>0</v>
      </c>
      <c r="AI279" s="79">
        <f t="shared" si="278"/>
        <v>0</v>
      </c>
      <c r="AK279" s="78">
        <f t="shared" si="279"/>
        <v>0</v>
      </c>
      <c r="AL279" s="78">
        <f t="shared" si="274"/>
        <v>0</v>
      </c>
      <c r="AM279" s="78">
        <f t="shared" si="274"/>
        <v>0</v>
      </c>
      <c r="AN279" s="78">
        <f t="shared" si="274"/>
        <v>0</v>
      </c>
      <c r="AO279" s="78">
        <f t="shared" si="274"/>
        <v>0</v>
      </c>
      <c r="AP279" s="78">
        <f t="shared" si="274"/>
        <v>0</v>
      </c>
      <c r="AQ279" s="78">
        <f t="shared" si="274"/>
        <v>0</v>
      </c>
      <c r="AR279" s="78">
        <f t="shared" si="274"/>
        <v>0</v>
      </c>
      <c r="AS279" s="78">
        <f t="shared" si="274"/>
        <v>0</v>
      </c>
      <c r="AT279" s="78">
        <f t="shared" si="274"/>
        <v>0</v>
      </c>
      <c r="AU279" s="78">
        <f t="shared" si="274"/>
        <v>0</v>
      </c>
      <c r="AV279" s="78">
        <f t="shared" si="274"/>
        <v>0</v>
      </c>
    </row>
    <row r="280" spans="1:48" ht="14.25">
      <c r="A280" s="74"/>
      <c r="B280" s="39">
        <f>IFERROR((INDEX(GrantList[Account],MATCH(A280,GrantList[Fund],0))),0)</f>
        <v>0</v>
      </c>
      <c r="C280" s="39">
        <f>IFERROR((INDEX(GrantList[Fund Desc],MATCH(A280,GrantList[Fund],0))),0)</f>
        <v>0</v>
      </c>
      <c r="D280" s="37">
        <f t="shared" si="275"/>
        <v>0</v>
      </c>
      <c r="E280" s="38">
        <f>IFERROR((INDEX(GrantList[Study Type],MATCH(A280,GrantList[Fund],0))),0)</f>
        <v>0</v>
      </c>
      <c r="F280" s="36" t="str">
        <f t="shared" si="280"/>
        <v>Full Time</v>
      </c>
      <c r="G280" s="35">
        <f>IFERROR((INDEX(GrantList[Budget End Date],MATCH(A280,GrantList[Fund],0))),0)</f>
        <v>0</v>
      </c>
      <c r="H280" s="34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6">
        <f t="shared" si="276"/>
        <v>0</v>
      </c>
      <c r="V280" s="33"/>
      <c r="W280" s="78">
        <f t="shared" si="277"/>
        <v>0</v>
      </c>
      <c r="X280" s="78">
        <f t="shared" si="273"/>
        <v>0</v>
      </c>
      <c r="Y280" s="78">
        <f t="shared" si="273"/>
        <v>0</v>
      </c>
      <c r="Z280" s="78">
        <f t="shared" si="273"/>
        <v>0</v>
      </c>
      <c r="AA280" s="78">
        <f t="shared" si="273"/>
        <v>0</v>
      </c>
      <c r="AB280" s="78">
        <f t="shared" si="273"/>
        <v>0</v>
      </c>
      <c r="AC280" s="78">
        <f t="shared" si="273"/>
        <v>0</v>
      </c>
      <c r="AD280" s="78">
        <f t="shared" si="273"/>
        <v>0</v>
      </c>
      <c r="AE280" s="78">
        <f t="shared" si="273"/>
        <v>0</v>
      </c>
      <c r="AF280" s="78">
        <f t="shared" si="273"/>
        <v>0</v>
      </c>
      <c r="AG280" s="78">
        <f t="shared" si="273"/>
        <v>0</v>
      </c>
      <c r="AH280" s="78">
        <f t="shared" si="273"/>
        <v>0</v>
      </c>
      <c r="AI280" s="79">
        <f t="shared" si="278"/>
        <v>0</v>
      </c>
      <c r="AK280" s="78">
        <f t="shared" si="279"/>
        <v>0</v>
      </c>
      <c r="AL280" s="78">
        <f t="shared" si="274"/>
        <v>0</v>
      </c>
      <c r="AM280" s="78">
        <f t="shared" si="274"/>
        <v>0</v>
      </c>
      <c r="AN280" s="78">
        <f t="shared" si="274"/>
        <v>0</v>
      </c>
      <c r="AO280" s="78">
        <f t="shared" si="274"/>
        <v>0</v>
      </c>
      <c r="AP280" s="78">
        <f t="shared" si="274"/>
        <v>0</v>
      </c>
      <c r="AQ280" s="78">
        <f t="shared" si="274"/>
        <v>0</v>
      </c>
      <c r="AR280" s="78">
        <f t="shared" si="274"/>
        <v>0</v>
      </c>
      <c r="AS280" s="78">
        <f t="shared" si="274"/>
        <v>0</v>
      </c>
      <c r="AT280" s="78">
        <f t="shared" si="274"/>
        <v>0</v>
      </c>
      <c r="AU280" s="78">
        <f t="shared" si="274"/>
        <v>0</v>
      </c>
      <c r="AV280" s="78">
        <f t="shared" si="274"/>
        <v>0</v>
      </c>
    </row>
    <row r="281" spans="1:48" ht="14.25">
      <c r="A281" s="74"/>
      <c r="B281" s="39">
        <f>IFERROR((INDEX(GrantList[Account],MATCH(A281,GrantList[Fund],0))),0)</f>
        <v>0</v>
      </c>
      <c r="C281" s="39">
        <f>IFERROR((INDEX(GrantList[Fund Desc],MATCH(A281,GrantList[Fund],0))),0)</f>
        <v>0</v>
      </c>
      <c r="D281" s="37">
        <f t="shared" si="275"/>
        <v>0</v>
      </c>
      <c r="E281" s="38">
        <f>IFERROR((INDEX(GrantList[Study Type],MATCH(A281,GrantList[Fund],0))),0)</f>
        <v>0</v>
      </c>
      <c r="F281" s="36" t="str">
        <f t="shared" si="280"/>
        <v>Full Time</v>
      </c>
      <c r="G281" s="35">
        <f>IFERROR((INDEX(GrantList[Budget End Date],MATCH(A281,GrantList[Fund],0))),0)</f>
        <v>0</v>
      </c>
      <c r="H281" s="34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6">
        <f t="shared" si="276"/>
        <v>0</v>
      </c>
      <c r="V281" s="33"/>
      <c r="W281" s="78">
        <f t="shared" si="277"/>
        <v>0</v>
      </c>
      <c r="X281" s="78">
        <f t="shared" si="273"/>
        <v>0</v>
      </c>
      <c r="Y281" s="78">
        <f t="shared" si="273"/>
        <v>0</v>
      </c>
      <c r="Z281" s="78">
        <f t="shared" si="273"/>
        <v>0</v>
      </c>
      <c r="AA281" s="78">
        <f t="shared" si="273"/>
        <v>0</v>
      </c>
      <c r="AB281" s="78">
        <f t="shared" si="273"/>
        <v>0</v>
      </c>
      <c r="AC281" s="78">
        <f t="shared" si="273"/>
        <v>0</v>
      </c>
      <c r="AD281" s="78">
        <f t="shared" si="273"/>
        <v>0</v>
      </c>
      <c r="AE281" s="78">
        <f t="shared" si="273"/>
        <v>0</v>
      </c>
      <c r="AF281" s="78">
        <f t="shared" si="273"/>
        <v>0</v>
      </c>
      <c r="AG281" s="78">
        <f t="shared" si="273"/>
        <v>0</v>
      </c>
      <c r="AH281" s="78">
        <f t="shared" si="273"/>
        <v>0</v>
      </c>
      <c r="AI281" s="79">
        <f t="shared" si="278"/>
        <v>0</v>
      </c>
      <c r="AK281" s="78">
        <f t="shared" si="279"/>
        <v>0</v>
      </c>
      <c r="AL281" s="78">
        <f t="shared" si="274"/>
        <v>0</v>
      </c>
      <c r="AM281" s="78">
        <f t="shared" si="274"/>
        <v>0</v>
      </c>
      <c r="AN281" s="78">
        <f t="shared" si="274"/>
        <v>0</v>
      </c>
      <c r="AO281" s="78">
        <f t="shared" si="274"/>
        <v>0</v>
      </c>
      <c r="AP281" s="78">
        <f t="shared" si="274"/>
        <v>0</v>
      </c>
      <c r="AQ281" s="78">
        <f t="shared" si="274"/>
        <v>0</v>
      </c>
      <c r="AR281" s="78">
        <f t="shared" si="274"/>
        <v>0</v>
      </c>
      <c r="AS281" s="78">
        <f t="shared" si="274"/>
        <v>0</v>
      </c>
      <c r="AT281" s="78">
        <f t="shared" si="274"/>
        <v>0</v>
      </c>
      <c r="AU281" s="78">
        <f t="shared" si="274"/>
        <v>0</v>
      </c>
      <c r="AV281" s="78">
        <f t="shared" si="274"/>
        <v>0</v>
      </c>
    </row>
    <row r="282" spans="1:48" ht="14.25">
      <c r="A282" s="74"/>
      <c r="B282" s="39">
        <f>IFERROR((INDEX(GrantList[Account],MATCH(A282,GrantList[Fund],0))),0)</f>
        <v>0</v>
      </c>
      <c r="C282" s="39">
        <f>IFERROR((INDEX(GrantList[Fund Desc],MATCH(A282,GrantList[Fund],0))),0)</f>
        <v>0</v>
      </c>
      <c r="D282" s="37">
        <f t="shared" si="275"/>
        <v>0</v>
      </c>
      <c r="E282" s="38">
        <f>IFERROR((INDEX(GrantList[Study Type],MATCH(A282,GrantList[Fund],0))),0)</f>
        <v>0</v>
      </c>
      <c r="F282" s="36" t="str">
        <f t="shared" si="280"/>
        <v>Full Time</v>
      </c>
      <c r="G282" s="35">
        <f>IFERROR((INDEX(GrantList[Budget End Date],MATCH(A282,GrantList[Fund],0))),0)</f>
        <v>0</v>
      </c>
      <c r="H282" s="34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6">
        <f t="shared" si="276"/>
        <v>0</v>
      </c>
      <c r="V282" s="33"/>
      <c r="W282" s="78">
        <f t="shared" si="277"/>
        <v>0</v>
      </c>
      <c r="X282" s="78">
        <f t="shared" si="273"/>
        <v>0</v>
      </c>
      <c r="Y282" s="78">
        <f t="shared" si="273"/>
        <v>0</v>
      </c>
      <c r="Z282" s="78">
        <f t="shared" si="273"/>
        <v>0</v>
      </c>
      <c r="AA282" s="78">
        <f t="shared" si="273"/>
        <v>0</v>
      </c>
      <c r="AB282" s="78">
        <f t="shared" si="273"/>
        <v>0</v>
      </c>
      <c r="AC282" s="78">
        <f t="shared" si="273"/>
        <v>0</v>
      </c>
      <c r="AD282" s="78">
        <f t="shared" si="273"/>
        <v>0</v>
      </c>
      <c r="AE282" s="78">
        <f t="shared" si="273"/>
        <v>0</v>
      </c>
      <c r="AF282" s="78">
        <f t="shared" si="273"/>
        <v>0</v>
      </c>
      <c r="AG282" s="78">
        <f t="shared" si="273"/>
        <v>0</v>
      </c>
      <c r="AH282" s="78">
        <f t="shared" si="273"/>
        <v>0</v>
      </c>
      <c r="AI282" s="79">
        <f t="shared" si="278"/>
        <v>0</v>
      </c>
      <c r="AK282" s="78">
        <f t="shared" si="279"/>
        <v>0</v>
      </c>
      <c r="AL282" s="78">
        <f t="shared" si="274"/>
        <v>0</v>
      </c>
      <c r="AM282" s="78">
        <f t="shared" si="274"/>
        <v>0</v>
      </c>
      <c r="AN282" s="78">
        <f t="shared" si="274"/>
        <v>0</v>
      </c>
      <c r="AO282" s="78">
        <f t="shared" si="274"/>
        <v>0</v>
      </c>
      <c r="AP282" s="78">
        <f t="shared" si="274"/>
        <v>0</v>
      </c>
      <c r="AQ282" s="78">
        <f t="shared" si="274"/>
        <v>0</v>
      </c>
      <c r="AR282" s="78">
        <f t="shared" si="274"/>
        <v>0</v>
      </c>
      <c r="AS282" s="78">
        <f t="shared" si="274"/>
        <v>0</v>
      </c>
      <c r="AT282" s="78">
        <f t="shared" si="274"/>
        <v>0</v>
      </c>
      <c r="AU282" s="78">
        <f t="shared" si="274"/>
        <v>0</v>
      </c>
      <c r="AV282" s="78">
        <f t="shared" si="274"/>
        <v>0</v>
      </c>
    </row>
    <row r="283" spans="1:48" ht="13.5" customHeight="1">
      <c r="C283" s="32" t="s">
        <v>16</v>
      </c>
      <c r="D283" s="31">
        <f>SUM(D275:D282)</f>
        <v>0</v>
      </c>
      <c r="E283" s="30"/>
      <c r="F283" s="29"/>
      <c r="I283" s="76">
        <f t="shared" ref="I283:T283" si="281">SUM(I275:I282)</f>
        <v>0</v>
      </c>
      <c r="J283" s="76">
        <f t="shared" si="281"/>
        <v>0</v>
      </c>
      <c r="K283" s="76">
        <f t="shared" si="281"/>
        <v>0</v>
      </c>
      <c r="L283" s="76">
        <f t="shared" si="281"/>
        <v>0</v>
      </c>
      <c r="M283" s="76">
        <f t="shared" si="281"/>
        <v>0</v>
      </c>
      <c r="N283" s="76">
        <f t="shared" si="281"/>
        <v>0</v>
      </c>
      <c r="O283" s="76">
        <f t="shared" si="281"/>
        <v>0</v>
      </c>
      <c r="P283" s="76">
        <f t="shared" si="281"/>
        <v>0</v>
      </c>
      <c r="Q283" s="76">
        <f t="shared" si="281"/>
        <v>0</v>
      </c>
      <c r="R283" s="76">
        <f t="shared" si="281"/>
        <v>0</v>
      </c>
      <c r="S283" s="76">
        <f t="shared" si="281"/>
        <v>0</v>
      </c>
      <c r="T283" s="76">
        <f t="shared" si="281"/>
        <v>0</v>
      </c>
      <c r="U283" s="76">
        <f t="shared" si="276"/>
        <v>0</v>
      </c>
      <c r="V283" s="26"/>
      <c r="W283" s="78">
        <f>SUM(W275:W282)</f>
        <v>0</v>
      </c>
      <c r="X283" s="78">
        <f t="shared" ref="X283:AH283" si="282">SUM(X275:X282)</f>
        <v>0</v>
      </c>
      <c r="Y283" s="78">
        <f t="shared" si="282"/>
        <v>0</v>
      </c>
      <c r="Z283" s="78">
        <f t="shared" si="282"/>
        <v>0</v>
      </c>
      <c r="AA283" s="78">
        <f t="shared" si="282"/>
        <v>0</v>
      </c>
      <c r="AB283" s="78">
        <f t="shared" si="282"/>
        <v>0</v>
      </c>
      <c r="AC283" s="78">
        <f t="shared" si="282"/>
        <v>0</v>
      </c>
      <c r="AD283" s="78">
        <f t="shared" si="282"/>
        <v>0</v>
      </c>
      <c r="AE283" s="78">
        <f t="shared" si="282"/>
        <v>0</v>
      </c>
      <c r="AF283" s="78">
        <f t="shared" si="282"/>
        <v>0</v>
      </c>
      <c r="AG283" s="78">
        <f t="shared" si="282"/>
        <v>0</v>
      </c>
      <c r="AH283" s="78">
        <f t="shared" si="282"/>
        <v>0</v>
      </c>
      <c r="AI283" s="78">
        <f t="shared" ref="AI283" si="283">SUM(AI275:AI282)</f>
        <v>0</v>
      </c>
      <c r="AK283" s="78">
        <f>SUM(AK275:AK282)</f>
        <v>0</v>
      </c>
      <c r="AL283" s="78">
        <f t="shared" ref="AL283:AV283" si="284">SUM(AL275:AL282)</f>
        <v>0</v>
      </c>
      <c r="AM283" s="78">
        <f t="shared" si="284"/>
        <v>0</v>
      </c>
      <c r="AN283" s="78">
        <f t="shared" si="284"/>
        <v>0</v>
      </c>
      <c r="AO283" s="78">
        <f t="shared" si="284"/>
        <v>0</v>
      </c>
      <c r="AP283" s="78">
        <f t="shared" si="284"/>
        <v>0</v>
      </c>
      <c r="AQ283" s="78">
        <f t="shared" si="284"/>
        <v>0</v>
      </c>
      <c r="AR283" s="78">
        <f t="shared" si="284"/>
        <v>0</v>
      </c>
      <c r="AS283" s="78">
        <f t="shared" si="284"/>
        <v>0</v>
      </c>
      <c r="AT283" s="78">
        <f t="shared" si="284"/>
        <v>0</v>
      </c>
      <c r="AU283" s="78">
        <f t="shared" si="284"/>
        <v>0</v>
      </c>
      <c r="AV283" s="78">
        <f t="shared" si="284"/>
        <v>0</v>
      </c>
    </row>
    <row r="284" spans="1:48">
      <c r="D284" s="25">
        <f>+D283-D272</f>
        <v>0</v>
      </c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7"/>
      <c r="V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</row>
    <row r="285" spans="1:48">
      <c r="D285" s="25"/>
    </row>
    <row r="286" spans="1:48">
      <c r="D286" s="25"/>
    </row>
    <row r="287" spans="1:48" ht="12.75">
      <c r="A287" s="47" t="s">
        <v>90</v>
      </c>
      <c r="B287" s="113"/>
      <c r="D287" s="46"/>
      <c r="E287" s="45">
        <f>D287/12</f>
        <v>0</v>
      </c>
      <c r="F287" s="24" t="s">
        <v>24</v>
      </c>
      <c r="AL287" s="73">
        <v>0.30499999999999999</v>
      </c>
      <c r="AM287" s="73">
        <v>0.09</v>
      </c>
      <c r="AO287" s="73">
        <v>0.32600000000000001</v>
      </c>
    </row>
    <row r="288" spans="1:48" ht="12.75">
      <c r="A288" s="47" t="s">
        <v>91</v>
      </c>
      <c r="B288" s="44"/>
      <c r="J288" s="43"/>
      <c r="K288" s="43"/>
      <c r="L288" s="43"/>
      <c r="M288" s="43"/>
      <c r="N288" s="43"/>
      <c r="AK288" s="24" t="s">
        <v>23</v>
      </c>
    </row>
    <row r="289" spans="1:48">
      <c r="A289" s="42" t="s">
        <v>15</v>
      </c>
      <c r="B289" s="42" t="s">
        <v>14</v>
      </c>
      <c r="C289" s="42" t="s">
        <v>13</v>
      </c>
      <c r="D289" s="42" t="s">
        <v>21</v>
      </c>
      <c r="E289" s="42" t="s">
        <v>22</v>
      </c>
      <c r="F289" s="42" t="s">
        <v>20</v>
      </c>
      <c r="G289" s="42" t="s">
        <v>19</v>
      </c>
      <c r="I289" s="40">
        <f>I274</f>
        <v>44743</v>
      </c>
      <c r="J289" s="40">
        <f t="shared" ref="J289:T289" si="285">J274</f>
        <v>44774</v>
      </c>
      <c r="K289" s="40">
        <f t="shared" si="285"/>
        <v>44805</v>
      </c>
      <c r="L289" s="40">
        <f t="shared" si="285"/>
        <v>44835</v>
      </c>
      <c r="M289" s="40">
        <f t="shared" si="285"/>
        <v>44866</v>
      </c>
      <c r="N289" s="40">
        <f t="shared" si="285"/>
        <v>44896</v>
      </c>
      <c r="O289" s="40">
        <f t="shared" si="285"/>
        <v>44927</v>
      </c>
      <c r="P289" s="40">
        <f t="shared" si="285"/>
        <v>44958</v>
      </c>
      <c r="Q289" s="40">
        <f t="shared" si="285"/>
        <v>44986</v>
      </c>
      <c r="R289" s="40">
        <f t="shared" si="285"/>
        <v>45017</v>
      </c>
      <c r="S289" s="40">
        <f t="shared" si="285"/>
        <v>45047</v>
      </c>
      <c r="T289" s="40">
        <f t="shared" si="285"/>
        <v>45078</v>
      </c>
      <c r="U289" s="41" t="s">
        <v>57</v>
      </c>
      <c r="W289" s="40">
        <f>I289</f>
        <v>44743</v>
      </c>
      <c r="X289" s="40">
        <f t="shared" ref="X289:AH289" si="286">J289</f>
        <v>44774</v>
      </c>
      <c r="Y289" s="40">
        <f t="shared" si="286"/>
        <v>44805</v>
      </c>
      <c r="Z289" s="40">
        <f t="shared" si="286"/>
        <v>44835</v>
      </c>
      <c r="AA289" s="40">
        <f t="shared" si="286"/>
        <v>44866</v>
      </c>
      <c r="AB289" s="40">
        <f t="shared" si="286"/>
        <v>44896</v>
      </c>
      <c r="AC289" s="40">
        <f t="shared" si="286"/>
        <v>44927</v>
      </c>
      <c r="AD289" s="40">
        <f t="shared" si="286"/>
        <v>44958</v>
      </c>
      <c r="AE289" s="40">
        <f t="shared" si="286"/>
        <v>44986</v>
      </c>
      <c r="AF289" s="40">
        <f t="shared" si="286"/>
        <v>45017</v>
      </c>
      <c r="AG289" s="40">
        <f t="shared" si="286"/>
        <v>45047</v>
      </c>
      <c r="AH289" s="40">
        <f t="shared" si="286"/>
        <v>45078</v>
      </c>
      <c r="AI289" s="41" t="s">
        <v>18</v>
      </c>
      <c r="AK289" s="40">
        <f>W289</f>
        <v>44743</v>
      </c>
      <c r="AL289" s="40">
        <f t="shared" ref="AL289:AV289" si="287">X289</f>
        <v>44774</v>
      </c>
      <c r="AM289" s="40">
        <f t="shared" si="287"/>
        <v>44805</v>
      </c>
      <c r="AN289" s="40">
        <f t="shared" si="287"/>
        <v>44835</v>
      </c>
      <c r="AO289" s="40">
        <f t="shared" si="287"/>
        <v>44866</v>
      </c>
      <c r="AP289" s="40">
        <f t="shared" si="287"/>
        <v>44896</v>
      </c>
      <c r="AQ289" s="40">
        <f t="shared" si="287"/>
        <v>44927</v>
      </c>
      <c r="AR289" s="40">
        <f t="shared" si="287"/>
        <v>44958</v>
      </c>
      <c r="AS289" s="40">
        <f t="shared" si="287"/>
        <v>44986</v>
      </c>
      <c r="AT289" s="40">
        <f t="shared" si="287"/>
        <v>45017</v>
      </c>
      <c r="AU289" s="40">
        <f t="shared" si="287"/>
        <v>45047</v>
      </c>
      <c r="AV289" s="40">
        <f t="shared" si="287"/>
        <v>45078</v>
      </c>
    </row>
    <row r="290" spans="1:48" ht="14.25">
      <c r="A290" s="74"/>
      <c r="B290" s="39">
        <f>IFERROR((INDEX(GrantList[Account],MATCH(A290,GrantList[Fund],0))),0)</f>
        <v>0</v>
      </c>
      <c r="C290" s="39">
        <f>IFERROR((INDEX(GrantList[Fund Desc],MATCH(A290,GrantList[Fund],0))),0)</f>
        <v>0</v>
      </c>
      <c r="D290" s="37">
        <f>+AI290</f>
        <v>0</v>
      </c>
      <c r="E290" s="38">
        <f>IFERROR((INDEX(GrantList[Study Type],MATCH(A290,GrantList[Fund],0))),0)</f>
        <v>0</v>
      </c>
      <c r="F290" s="36" t="s">
        <v>17</v>
      </c>
      <c r="G290" s="35">
        <f>IFERROR((INDEX(GrantList[Budget End Date],MATCH(A290,GrantList[Fund],0))),0)</f>
        <v>0</v>
      </c>
      <c r="H290" s="34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6">
        <f>SUM(I290:T290)/12</f>
        <v>0</v>
      </c>
      <c r="V290" s="33"/>
      <c r="W290" s="78">
        <f>IF(W$4&lt;$G290,I290*$E$287,0)</f>
        <v>0</v>
      </c>
      <c r="X290" s="78">
        <f t="shared" ref="X290:AH297" si="288">IF(X$4&lt;$G290,J290*$E$287,0)</f>
        <v>0</v>
      </c>
      <c r="Y290" s="78">
        <f t="shared" si="288"/>
        <v>0</v>
      </c>
      <c r="Z290" s="78">
        <f t="shared" si="288"/>
        <v>0</v>
      </c>
      <c r="AA290" s="78">
        <f t="shared" si="288"/>
        <v>0</v>
      </c>
      <c r="AB290" s="78">
        <f t="shared" si="288"/>
        <v>0</v>
      </c>
      <c r="AC290" s="78">
        <f t="shared" si="288"/>
        <v>0</v>
      </c>
      <c r="AD290" s="78">
        <f t="shared" si="288"/>
        <v>0</v>
      </c>
      <c r="AE290" s="78">
        <f t="shared" si="288"/>
        <v>0</v>
      </c>
      <c r="AF290" s="78">
        <f t="shared" si="288"/>
        <v>0</v>
      </c>
      <c r="AG290" s="78">
        <f t="shared" si="288"/>
        <v>0</v>
      </c>
      <c r="AH290" s="78">
        <f t="shared" si="288"/>
        <v>0</v>
      </c>
      <c r="AI290" s="79">
        <f>SUM(W290:AH290)</f>
        <v>0</v>
      </c>
      <c r="AK290" s="78">
        <f>IF(AND(AK$4&lt;=$G290,$F290="Full Time",$E290="Non-Federal"),W290*$AO$2,IF(AND(AK$4&lt;=$G290,$F290="Full Time",$E290="Federal"),W290*$AL$2,(IF(AND(AK$4&lt;=$G290,$F290="Part Time"),$W290*$AM$2,0))))</f>
        <v>0</v>
      </c>
      <c r="AL290" s="78">
        <f t="shared" ref="AL290:AV297" si="289">IF(AND(AL$4&lt;=$G290,$F290="Full Time",$E290="Non-Federal"),X290*$AO$2,IF(AND(AL$4&lt;=$G290,$F290="Full Time",$E290="Federal"),X290*$AL$2,(IF(AND(AL$4&lt;=$G290,$F290="Part Time"),$W290*$AM$2,0))))</f>
        <v>0</v>
      </c>
      <c r="AM290" s="78">
        <f t="shared" si="289"/>
        <v>0</v>
      </c>
      <c r="AN290" s="78">
        <f t="shared" si="289"/>
        <v>0</v>
      </c>
      <c r="AO290" s="78">
        <f t="shared" si="289"/>
        <v>0</v>
      </c>
      <c r="AP290" s="78">
        <f t="shared" si="289"/>
        <v>0</v>
      </c>
      <c r="AQ290" s="78">
        <f t="shared" si="289"/>
        <v>0</v>
      </c>
      <c r="AR290" s="78">
        <f t="shared" si="289"/>
        <v>0</v>
      </c>
      <c r="AS290" s="78">
        <f t="shared" si="289"/>
        <v>0</v>
      </c>
      <c r="AT290" s="78">
        <f t="shared" si="289"/>
        <v>0</v>
      </c>
      <c r="AU290" s="78">
        <f t="shared" si="289"/>
        <v>0</v>
      </c>
      <c r="AV290" s="78">
        <f t="shared" si="289"/>
        <v>0</v>
      </c>
    </row>
    <row r="291" spans="1:48" ht="14.25">
      <c r="A291" s="74"/>
      <c r="B291" s="39">
        <f>IFERROR((INDEX(GrantList[Account],MATCH(A291,GrantList[Fund],0))),0)</f>
        <v>0</v>
      </c>
      <c r="C291" s="39">
        <f>IFERROR((INDEX(GrantList[Fund Desc],MATCH(A291,GrantList[Fund],0))),0)</f>
        <v>0</v>
      </c>
      <c r="D291" s="37">
        <f t="shared" ref="D291:D297" si="290">+AI291</f>
        <v>0</v>
      </c>
      <c r="E291" s="38">
        <f>IFERROR((INDEX(GrantList[Study Type],MATCH(A291,GrantList[Fund],0))),0)</f>
        <v>0</v>
      </c>
      <c r="F291" s="36" t="str">
        <f>F290</f>
        <v>Full Time</v>
      </c>
      <c r="G291" s="35">
        <f>IFERROR((INDEX(GrantList[Budget End Date],MATCH(A291,GrantList[Fund],0))),0)</f>
        <v>0</v>
      </c>
      <c r="H291" s="34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6">
        <f t="shared" ref="U291:U298" si="291">SUM(I291:T291)/12</f>
        <v>0</v>
      </c>
      <c r="V291" s="33"/>
      <c r="W291" s="78">
        <f t="shared" ref="W291:W297" si="292">IF(W$4&lt;$G291,I291*$E$287,0)</f>
        <v>0</v>
      </c>
      <c r="X291" s="78">
        <f t="shared" si="288"/>
        <v>0</v>
      </c>
      <c r="Y291" s="78">
        <f t="shared" si="288"/>
        <v>0</v>
      </c>
      <c r="Z291" s="78">
        <f t="shared" si="288"/>
        <v>0</v>
      </c>
      <c r="AA291" s="78">
        <f t="shared" si="288"/>
        <v>0</v>
      </c>
      <c r="AB291" s="78">
        <f t="shared" si="288"/>
        <v>0</v>
      </c>
      <c r="AC291" s="78">
        <f t="shared" si="288"/>
        <v>0</v>
      </c>
      <c r="AD291" s="78">
        <f t="shared" si="288"/>
        <v>0</v>
      </c>
      <c r="AE291" s="78">
        <f t="shared" si="288"/>
        <v>0</v>
      </c>
      <c r="AF291" s="78">
        <f t="shared" si="288"/>
        <v>0</v>
      </c>
      <c r="AG291" s="78">
        <f t="shared" si="288"/>
        <v>0</v>
      </c>
      <c r="AH291" s="78">
        <f t="shared" si="288"/>
        <v>0</v>
      </c>
      <c r="AI291" s="79">
        <f t="shared" ref="AI291:AI297" si="293">SUM(W291:AH291)</f>
        <v>0</v>
      </c>
      <c r="AK291" s="78">
        <f t="shared" ref="AK291:AK297" si="294">IF(AND(AK$4&lt;=$G291,$F291="Full Time",$E291="Non-Federal"),W291*$AO$2,IF(AND(AK$4&lt;=$G291,$F291="Full Time",$E291="Federal"),W291*$AL$2,(IF(AND(AK$4&lt;=$G291,$F291="Part Time"),$W291*$AM$2,0))))</f>
        <v>0</v>
      </c>
      <c r="AL291" s="78">
        <f t="shared" si="289"/>
        <v>0</v>
      </c>
      <c r="AM291" s="78">
        <f t="shared" si="289"/>
        <v>0</v>
      </c>
      <c r="AN291" s="78">
        <f t="shared" si="289"/>
        <v>0</v>
      </c>
      <c r="AO291" s="78">
        <f t="shared" si="289"/>
        <v>0</v>
      </c>
      <c r="AP291" s="78">
        <f t="shared" si="289"/>
        <v>0</v>
      </c>
      <c r="AQ291" s="78">
        <f t="shared" si="289"/>
        <v>0</v>
      </c>
      <c r="AR291" s="78">
        <f t="shared" si="289"/>
        <v>0</v>
      </c>
      <c r="AS291" s="78">
        <f t="shared" si="289"/>
        <v>0</v>
      </c>
      <c r="AT291" s="78">
        <f t="shared" si="289"/>
        <v>0</v>
      </c>
      <c r="AU291" s="78">
        <f t="shared" si="289"/>
        <v>0</v>
      </c>
      <c r="AV291" s="78">
        <f t="shared" si="289"/>
        <v>0</v>
      </c>
    </row>
    <row r="292" spans="1:48" ht="14.25">
      <c r="A292" s="74"/>
      <c r="B292" s="39">
        <f>IFERROR((INDEX(GrantList[Account],MATCH(A292,GrantList[Fund],0))),0)</f>
        <v>0</v>
      </c>
      <c r="C292" s="39">
        <f>IFERROR((INDEX(GrantList[Fund Desc],MATCH(A292,GrantList[Fund],0))),0)</f>
        <v>0</v>
      </c>
      <c r="D292" s="37">
        <f t="shared" si="290"/>
        <v>0</v>
      </c>
      <c r="E292" s="38">
        <f>IFERROR((INDEX(GrantList[Study Type],MATCH(A292,GrantList[Fund],0))),0)</f>
        <v>0</v>
      </c>
      <c r="F292" s="36" t="str">
        <f t="shared" ref="F292:F297" si="295">F291</f>
        <v>Full Time</v>
      </c>
      <c r="G292" s="35">
        <f>IFERROR((INDEX(GrantList[Budget End Date],MATCH(A292,GrantList[Fund],0))),0)</f>
        <v>0</v>
      </c>
      <c r="H292" s="34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6">
        <f t="shared" si="291"/>
        <v>0</v>
      </c>
      <c r="V292" s="33"/>
      <c r="W292" s="78">
        <f t="shared" si="292"/>
        <v>0</v>
      </c>
      <c r="X292" s="78">
        <f t="shared" si="288"/>
        <v>0</v>
      </c>
      <c r="Y292" s="78">
        <f t="shared" si="288"/>
        <v>0</v>
      </c>
      <c r="Z292" s="78">
        <f t="shared" si="288"/>
        <v>0</v>
      </c>
      <c r="AA292" s="78">
        <f t="shared" si="288"/>
        <v>0</v>
      </c>
      <c r="AB292" s="78">
        <f t="shared" si="288"/>
        <v>0</v>
      </c>
      <c r="AC292" s="78">
        <f t="shared" si="288"/>
        <v>0</v>
      </c>
      <c r="AD292" s="78">
        <f t="shared" si="288"/>
        <v>0</v>
      </c>
      <c r="AE292" s="78">
        <f t="shared" si="288"/>
        <v>0</v>
      </c>
      <c r="AF292" s="78">
        <f t="shared" si="288"/>
        <v>0</v>
      </c>
      <c r="AG292" s="78">
        <f t="shared" si="288"/>
        <v>0</v>
      </c>
      <c r="AH292" s="78">
        <f t="shared" si="288"/>
        <v>0</v>
      </c>
      <c r="AI292" s="79">
        <f t="shared" si="293"/>
        <v>0</v>
      </c>
      <c r="AK292" s="78">
        <f t="shared" si="294"/>
        <v>0</v>
      </c>
      <c r="AL292" s="78">
        <f t="shared" si="289"/>
        <v>0</v>
      </c>
      <c r="AM292" s="78">
        <f t="shared" si="289"/>
        <v>0</v>
      </c>
      <c r="AN292" s="78">
        <f t="shared" si="289"/>
        <v>0</v>
      </c>
      <c r="AO292" s="78">
        <f t="shared" si="289"/>
        <v>0</v>
      </c>
      <c r="AP292" s="78">
        <f t="shared" si="289"/>
        <v>0</v>
      </c>
      <c r="AQ292" s="78">
        <f t="shared" si="289"/>
        <v>0</v>
      </c>
      <c r="AR292" s="78">
        <f t="shared" si="289"/>
        <v>0</v>
      </c>
      <c r="AS292" s="78">
        <f t="shared" si="289"/>
        <v>0</v>
      </c>
      <c r="AT292" s="78">
        <f t="shared" si="289"/>
        <v>0</v>
      </c>
      <c r="AU292" s="78">
        <f t="shared" si="289"/>
        <v>0</v>
      </c>
      <c r="AV292" s="78">
        <f t="shared" si="289"/>
        <v>0</v>
      </c>
    </row>
    <row r="293" spans="1:48" ht="14.25">
      <c r="A293" s="74"/>
      <c r="B293" s="39">
        <f>IFERROR((INDEX(GrantList[Account],MATCH(A293,GrantList[Fund],0))),0)</f>
        <v>0</v>
      </c>
      <c r="C293" s="39">
        <f>IFERROR((INDEX(GrantList[Fund Desc],MATCH(A293,GrantList[Fund],0))),0)</f>
        <v>0</v>
      </c>
      <c r="D293" s="37">
        <f t="shared" si="290"/>
        <v>0</v>
      </c>
      <c r="E293" s="38">
        <f>IFERROR((INDEX(GrantList[Study Type],MATCH(A293,GrantList[Fund],0))),0)</f>
        <v>0</v>
      </c>
      <c r="F293" s="36" t="str">
        <f t="shared" si="295"/>
        <v>Full Time</v>
      </c>
      <c r="G293" s="35">
        <f>IFERROR((INDEX(GrantList[Budget End Date],MATCH(A293,GrantList[Fund],0))),0)</f>
        <v>0</v>
      </c>
      <c r="H293" s="34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6">
        <f t="shared" si="291"/>
        <v>0</v>
      </c>
      <c r="V293" s="33"/>
      <c r="W293" s="78">
        <f t="shared" si="292"/>
        <v>0</v>
      </c>
      <c r="X293" s="78">
        <f t="shared" si="288"/>
        <v>0</v>
      </c>
      <c r="Y293" s="78">
        <f t="shared" si="288"/>
        <v>0</v>
      </c>
      <c r="Z293" s="78">
        <f t="shared" si="288"/>
        <v>0</v>
      </c>
      <c r="AA293" s="78">
        <f t="shared" si="288"/>
        <v>0</v>
      </c>
      <c r="AB293" s="78">
        <f t="shared" si="288"/>
        <v>0</v>
      </c>
      <c r="AC293" s="78">
        <f t="shared" si="288"/>
        <v>0</v>
      </c>
      <c r="AD293" s="78">
        <f t="shared" si="288"/>
        <v>0</v>
      </c>
      <c r="AE293" s="78">
        <f t="shared" si="288"/>
        <v>0</v>
      </c>
      <c r="AF293" s="78">
        <f t="shared" si="288"/>
        <v>0</v>
      </c>
      <c r="AG293" s="78">
        <f t="shared" si="288"/>
        <v>0</v>
      </c>
      <c r="AH293" s="78">
        <f t="shared" si="288"/>
        <v>0</v>
      </c>
      <c r="AI293" s="79">
        <f t="shared" si="293"/>
        <v>0</v>
      </c>
      <c r="AK293" s="78">
        <f t="shared" si="294"/>
        <v>0</v>
      </c>
      <c r="AL293" s="78">
        <f t="shared" si="289"/>
        <v>0</v>
      </c>
      <c r="AM293" s="78">
        <f t="shared" si="289"/>
        <v>0</v>
      </c>
      <c r="AN293" s="78">
        <f t="shared" si="289"/>
        <v>0</v>
      </c>
      <c r="AO293" s="78">
        <f t="shared" si="289"/>
        <v>0</v>
      </c>
      <c r="AP293" s="78">
        <f t="shared" si="289"/>
        <v>0</v>
      </c>
      <c r="AQ293" s="78">
        <f t="shared" si="289"/>
        <v>0</v>
      </c>
      <c r="AR293" s="78">
        <f t="shared" si="289"/>
        <v>0</v>
      </c>
      <c r="AS293" s="78">
        <f t="shared" si="289"/>
        <v>0</v>
      </c>
      <c r="AT293" s="78">
        <f t="shared" si="289"/>
        <v>0</v>
      </c>
      <c r="AU293" s="78">
        <f t="shared" si="289"/>
        <v>0</v>
      </c>
      <c r="AV293" s="78">
        <f t="shared" si="289"/>
        <v>0</v>
      </c>
    </row>
    <row r="294" spans="1:48" ht="14.25">
      <c r="A294" s="74"/>
      <c r="B294" s="39">
        <f>IFERROR((INDEX(GrantList[Account],MATCH(A294,GrantList[Fund],0))),0)</f>
        <v>0</v>
      </c>
      <c r="C294" s="39">
        <f>IFERROR((INDEX(GrantList[Fund Desc],MATCH(A294,GrantList[Fund],0))),0)</f>
        <v>0</v>
      </c>
      <c r="D294" s="37">
        <f t="shared" si="290"/>
        <v>0</v>
      </c>
      <c r="E294" s="38">
        <f>IFERROR((INDEX(GrantList[Study Type],MATCH(A294,GrantList[Fund],0))),0)</f>
        <v>0</v>
      </c>
      <c r="F294" s="36" t="str">
        <f t="shared" si="295"/>
        <v>Full Time</v>
      </c>
      <c r="G294" s="35">
        <f>IFERROR((INDEX(GrantList[Budget End Date],MATCH(A294,GrantList[Fund],0))),0)</f>
        <v>0</v>
      </c>
      <c r="H294" s="34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6">
        <f t="shared" si="291"/>
        <v>0</v>
      </c>
      <c r="V294" s="33"/>
      <c r="W294" s="78">
        <f t="shared" si="292"/>
        <v>0</v>
      </c>
      <c r="X294" s="78">
        <f t="shared" si="288"/>
        <v>0</v>
      </c>
      <c r="Y294" s="78">
        <f t="shared" si="288"/>
        <v>0</v>
      </c>
      <c r="Z294" s="78">
        <f t="shared" si="288"/>
        <v>0</v>
      </c>
      <c r="AA294" s="78">
        <f t="shared" si="288"/>
        <v>0</v>
      </c>
      <c r="AB294" s="78">
        <f t="shared" si="288"/>
        <v>0</v>
      </c>
      <c r="AC294" s="78">
        <f t="shared" si="288"/>
        <v>0</v>
      </c>
      <c r="AD294" s="78">
        <f t="shared" si="288"/>
        <v>0</v>
      </c>
      <c r="AE294" s="78">
        <f t="shared" si="288"/>
        <v>0</v>
      </c>
      <c r="AF294" s="78">
        <f t="shared" si="288"/>
        <v>0</v>
      </c>
      <c r="AG294" s="78">
        <f t="shared" si="288"/>
        <v>0</v>
      </c>
      <c r="AH294" s="78">
        <f t="shared" si="288"/>
        <v>0</v>
      </c>
      <c r="AI294" s="79">
        <f t="shared" si="293"/>
        <v>0</v>
      </c>
      <c r="AK294" s="78">
        <f t="shared" si="294"/>
        <v>0</v>
      </c>
      <c r="AL294" s="78">
        <f t="shared" si="289"/>
        <v>0</v>
      </c>
      <c r="AM294" s="78">
        <f t="shared" si="289"/>
        <v>0</v>
      </c>
      <c r="AN294" s="78">
        <f t="shared" si="289"/>
        <v>0</v>
      </c>
      <c r="AO294" s="78">
        <f t="shared" si="289"/>
        <v>0</v>
      </c>
      <c r="AP294" s="78">
        <f t="shared" si="289"/>
        <v>0</v>
      </c>
      <c r="AQ294" s="78">
        <f t="shared" si="289"/>
        <v>0</v>
      </c>
      <c r="AR294" s="78">
        <f t="shared" si="289"/>
        <v>0</v>
      </c>
      <c r="AS294" s="78">
        <f t="shared" si="289"/>
        <v>0</v>
      </c>
      <c r="AT294" s="78">
        <f t="shared" si="289"/>
        <v>0</v>
      </c>
      <c r="AU294" s="78">
        <f t="shared" si="289"/>
        <v>0</v>
      </c>
      <c r="AV294" s="78">
        <f t="shared" si="289"/>
        <v>0</v>
      </c>
    </row>
    <row r="295" spans="1:48" ht="14.25">
      <c r="A295" s="74"/>
      <c r="B295" s="39">
        <f>IFERROR((INDEX(GrantList[Account],MATCH(A295,GrantList[Fund],0))),0)</f>
        <v>0</v>
      </c>
      <c r="C295" s="39">
        <f>IFERROR((INDEX(GrantList[Fund Desc],MATCH(A295,GrantList[Fund],0))),0)</f>
        <v>0</v>
      </c>
      <c r="D295" s="37">
        <f t="shared" si="290"/>
        <v>0</v>
      </c>
      <c r="E295" s="38">
        <f>IFERROR((INDEX(GrantList[Study Type],MATCH(A295,GrantList[Fund],0))),0)</f>
        <v>0</v>
      </c>
      <c r="F295" s="36" t="str">
        <f t="shared" si="295"/>
        <v>Full Time</v>
      </c>
      <c r="G295" s="35">
        <f>IFERROR((INDEX(GrantList[Budget End Date],MATCH(A295,GrantList[Fund],0))),0)</f>
        <v>0</v>
      </c>
      <c r="H295" s="34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6">
        <f t="shared" si="291"/>
        <v>0</v>
      </c>
      <c r="V295" s="33"/>
      <c r="W295" s="78">
        <f t="shared" si="292"/>
        <v>0</v>
      </c>
      <c r="X295" s="78">
        <f t="shared" si="288"/>
        <v>0</v>
      </c>
      <c r="Y295" s="78">
        <f t="shared" si="288"/>
        <v>0</v>
      </c>
      <c r="Z295" s="78">
        <f t="shared" si="288"/>
        <v>0</v>
      </c>
      <c r="AA295" s="78">
        <f t="shared" si="288"/>
        <v>0</v>
      </c>
      <c r="AB295" s="78">
        <f t="shared" si="288"/>
        <v>0</v>
      </c>
      <c r="AC295" s="78">
        <f t="shared" si="288"/>
        <v>0</v>
      </c>
      <c r="AD295" s="78">
        <f t="shared" si="288"/>
        <v>0</v>
      </c>
      <c r="AE295" s="78">
        <f t="shared" si="288"/>
        <v>0</v>
      </c>
      <c r="AF295" s="78">
        <f t="shared" si="288"/>
        <v>0</v>
      </c>
      <c r="AG295" s="78">
        <f t="shared" si="288"/>
        <v>0</v>
      </c>
      <c r="AH295" s="78">
        <f t="shared" si="288"/>
        <v>0</v>
      </c>
      <c r="AI295" s="79">
        <f t="shared" si="293"/>
        <v>0</v>
      </c>
      <c r="AK295" s="78">
        <f t="shared" si="294"/>
        <v>0</v>
      </c>
      <c r="AL295" s="78">
        <f t="shared" si="289"/>
        <v>0</v>
      </c>
      <c r="AM295" s="78">
        <f t="shared" si="289"/>
        <v>0</v>
      </c>
      <c r="AN295" s="78">
        <f t="shared" si="289"/>
        <v>0</v>
      </c>
      <c r="AO295" s="78">
        <f t="shared" si="289"/>
        <v>0</v>
      </c>
      <c r="AP295" s="78">
        <f t="shared" si="289"/>
        <v>0</v>
      </c>
      <c r="AQ295" s="78">
        <f t="shared" si="289"/>
        <v>0</v>
      </c>
      <c r="AR295" s="78">
        <f t="shared" si="289"/>
        <v>0</v>
      </c>
      <c r="AS295" s="78">
        <f t="shared" si="289"/>
        <v>0</v>
      </c>
      <c r="AT295" s="78">
        <f t="shared" si="289"/>
        <v>0</v>
      </c>
      <c r="AU295" s="78">
        <f t="shared" si="289"/>
        <v>0</v>
      </c>
      <c r="AV295" s="78">
        <f t="shared" si="289"/>
        <v>0</v>
      </c>
    </row>
    <row r="296" spans="1:48" ht="14.25">
      <c r="A296" s="74"/>
      <c r="B296" s="39">
        <f>IFERROR((INDEX(GrantList[Account],MATCH(A296,GrantList[Fund],0))),0)</f>
        <v>0</v>
      </c>
      <c r="C296" s="39">
        <f>IFERROR((INDEX(GrantList[Fund Desc],MATCH(A296,GrantList[Fund],0))),0)</f>
        <v>0</v>
      </c>
      <c r="D296" s="37">
        <f t="shared" si="290"/>
        <v>0</v>
      </c>
      <c r="E296" s="38">
        <f>IFERROR((INDEX(GrantList[Study Type],MATCH(A296,GrantList[Fund],0))),0)</f>
        <v>0</v>
      </c>
      <c r="F296" s="36" t="str">
        <f t="shared" si="295"/>
        <v>Full Time</v>
      </c>
      <c r="G296" s="35">
        <f>IFERROR((INDEX(GrantList[Budget End Date],MATCH(A296,GrantList[Fund],0))),0)</f>
        <v>0</v>
      </c>
      <c r="H296" s="34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6">
        <f t="shared" si="291"/>
        <v>0</v>
      </c>
      <c r="V296" s="33"/>
      <c r="W296" s="78">
        <f t="shared" si="292"/>
        <v>0</v>
      </c>
      <c r="X296" s="78">
        <f t="shared" si="288"/>
        <v>0</v>
      </c>
      <c r="Y296" s="78">
        <f t="shared" si="288"/>
        <v>0</v>
      </c>
      <c r="Z296" s="78">
        <f t="shared" si="288"/>
        <v>0</v>
      </c>
      <c r="AA296" s="78">
        <f t="shared" si="288"/>
        <v>0</v>
      </c>
      <c r="AB296" s="78">
        <f t="shared" si="288"/>
        <v>0</v>
      </c>
      <c r="AC296" s="78">
        <f t="shared" si="288"/>
        <v>0</v>
      </c>
      <c r="AD296" s="78">
        <f t="shared" si="288"/>
        <v>0</v>
      </c>
      <c r="AE296" s="78">
        <f t="shared" si="288"/>
        <v>0</v>
      </c>
      <c r="AF296" s="78">
        <f t="shared" si="288"/>
        <v>0</v>
      </c>
      <c r="AG296" s="78">
        <f t="shared" si="288"/>
        <v>0</v>
      </c>
      <c r="AH296" s="78">
        <f t="shared" si="288"/>
        <v>0</v>
      </c>
      <c r="AI296" s="79">
        <f t="shared" si="293"/>
        <v>0</v>
      </c>
      <c r="AK296" s="78">
        <f t="shared" si="294"/>
        <v>0</v>
      </c>
      <c r="AL296" s="78">
        <f t="shared" si="289"/>
        <v>0</v>
      </c>
      <c r="AM296" s="78">
        <f t="shared" si="289"/>
        <v>0</v>
      </c>
      <c r="AN296" s="78">
        <f t="shared" si="289"/>
        <v>0</v>
      </c>
      <c r="AO296" s="78">
        <f t="shared" si="289"/>
        <v>0</v>
      </c>
      <c r="AP296" s="78">
        <f t="shared" si="289"/>
        <v>0</v>
      </c>
      <c r="AQ296" s="78">
        <f t="shared" si="289"/>
        <v>0</v>
      </c>
      <c r="AR296" s="78">
        <f t="shared" si="289"/>
        <v>0</v>
      </c>
      <c r="AS296" s="78">
        <f t="shared" si="289"/>
        <v>0</v>
      </c>
      <c r="AT296" s="78">
        <f t="shared" si="289"/>
        <v>0</v>
      </c>
      <c r="AU296" s="78">
        <f t="shared" si="289"/>
        <v>0</v>
      </c>
      <c r="AV296" s="78">
        <f t="shared" si="289"/>
        <v>0</v>
      </c>
    </row>
    <row r="297" spans="1:48" ht="14.25">
      <c r="A297" s="74"/>
      <c r="B297" s="39">
        <f>IFERROR((INDEX(GrantList[Account],MATCH(A297,GrantList[Fund],0))),0)</f>
        <v>0</v>
      </c>
      <c r="C297" s="39">
        <f>IFERROR((INDEX(GrantList[Fund Desc],MATCH(A297,GrantList[Fund],0))),0)</f>
        <v>0</v>
      </c>
      <c r="D297" s="37">
        <f t="shared" si="290"/>
        <v>0</v>
      </c>
      <c r="E297" s="38">
        <f>IFERROR((INDEX(GrantList[Study Type],MATCH(A297,GrantList[Fund],0))),0)</f>
        <v>0</v>
      </c>
      <c r="F297" s="36" t="str">
        <f t="shared" si="295"/>
        <v>Full Time</v>
      </c>
      <c r="G297" s="35">
        <f>IFERROR((INDEX(GrantList[Budget End Date],MATCH(A297,GrantList[Fund],0))),0)</f>
        <v>0</v>
      </c>
      <c r="H297" s="34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6">
        <f t="shared" si="291"/>
        <v>0</v>
      </c>
      <c r="V297" s="33"/>
      <c r="W297" s="78">
        <f t="shared" si="292"/>
        <v>0</v>
      </c>
      <c r="X297" s="78">
        <f t="shared" si="288"/>
        <v>0</v>
      </c>
      <c r="Y297" s="78">
        <f t="shared" si="288"/>
        <v>0</v>
      </c>
      <c r="Z297" s="78">
        <f t="shared" si="288"/>
        <v>0</v>
      </c>
      <c r="AA297" s="78">
        <f t="shared" si="288"/>
        <v>0</v>
      </c>
      <c r="AB297" s="78">
        <f t="shared" si="288"/>
        <v>0</v>
      </c>
      <c r="AC297" s="78">
        <f t="shared" si="288"/>
        <v>0</v>
      </c>
      <c r="AD297" s="78">
        <f t="shared" si="288"/>
        <v>0</v>
      </c>
      <c r="AE297" s="78">
        <f t="shared" si="288"/>
        <v>0</v>
      </c>
      <c r="AF297" s="78">
        <f t="shared" si="288"/>
        <v>0</v>
      </c>
      <c r="AG297" s="78">
        <f t="shared" si="288"/>
        <v>0</v>
      </c>
      <c r="AH297" s="78">
        <f t="shared" si="288"/>
        <v>0</v>
      </c>
      <c r="AI297" s="79">
        <f t="shared" si="293"/>
        <v>0</v>
      </c>
      <c r="AK297" s="78">
        <f t="shared" si="294"/>
        <v>0</v>
      </c>
      <c r="AL297" s="78">
        <f t="shared" si="289"/>
        <v>0</v>
      </c>
      <c r="AM297" s="78">
        <f t="shared" si="289"/>
        <v>0</v>
      </c>
      <c r="AN297" s="78">
        <f t="shared" si="289"/>
        <v>0</v>
      </c>
      <c r="AO297" s="78">
        <f t="shared" si="289"/>
        <v>0</v>
      </c>
      <c r="AP297" s="78">
        <f t="shared" si="289"/>
        <v>0</v>
      </c>
      <c r="AQ297" s="78">
        <f t="shared" si="289"/>
        <v>0</v>
      </c>
      <c r="AR297" s="78">
        <f t="shared" si="289"/>
        <v>0</v>
      </c>
      <c r="AS297" s="78">
        <f t="shared" si="289"/>
        <v>0</v>
      </c>
      <c r="AT297" s="78">
        <f t="shared" si="289"/>
        <v>0</v>
      </c>
      <c r="AU297" s="78">
        <f t="shared" si="289"/>
        <v>0</v>
      </c>
      <c r="AV297" s="78">
        <f t="shared" si="289"/>
        <v>0</v>
      </c>
    </row>
    <row r="298" spans="1:48" ht="13.5" customHeight="1">
      <c r="C298" s="32" t="s">
        <v>16</v>
      </c>
      <c r="D298" s="31">
        <f>SUM(D290:D297)</f>
        <v>0</v>
      </c>
      <c r="E298" s="30"/>
      <c r="F298" s="29"/>
      <c r="I298" s="76">
        <f t="shared" ref="I298:T298" si="296">SUM(I290:I297)</f>
        <v>0</v>
      </c>
      <c r="J298" s="76">
        <f t="shared" si="296"/>
        <v>0</v>
      </c>
      <c r="K298" s="76">
        <f t="shared" si="296"/>
        <v>0</v>
      </c>
      <c r="L298" s="76">
        <f t="shared" si="296"/>
        <v>0</v>
      </c>
      <c r="M298" s="76">
        <f t="shared" si="296"/>
        <v>0</v>
      </c>
      <c r="N298" s="76">
        <f t="shared" si="296"/>
        <v>0</v>
      </c>
      <c r="O298" s="76">
        <f t="shared" si="296"/>
        <v>0</v>
      </c>
      <c r="P298" s="76">
        <f t="shared" si="296"/>
        <v>0</v>
      </c>
      <c r="Q298" s="76">
        <f t="shared" si="296"/>
        <v>0</v>
      </c>
      <c r="R298" s="76">
        <f t="shared" si="296"/>
        <v>0</v>
      </c>
      <c r="S298" s="76">
        <f t="shared" si="296"/>
        <v>0</v>
      </c>
      <c r="T298" s="76">
        <f t="shared" si="296"/>
        <v>0</v>
      </c>
      <c r="U298" s="76">
        <f t="shared" si="291"/>
        <v>0</v>
      </c>
      <c r="V298" s="26"/>
      <c r="W298" s="78">
        <f>SUM(W290:W297)</f>
        <v>0</v>
      </c>
      <c r="X298" s="78">
        <f t="shared" ref="X298:AH298" si="297">SUM(X290:X297)</f>
        <v>0</v>
      </c>
      <c r="Y298" s="78">
        <f t="shared" si="297"/>
        <v>0</v>
      </c>
      <c r="Z298" s="78">
        <f t="shared" si="297"/>
        <v>0</v>
      </c>
      <c r="AA298" s="78">
        <f t="shared" si="297"/>
        <v>0</v>
      </c>
      <c r="AB298" s="78">
        <f t="shared" si="297"/>
        <v>0</v>
      </c>
      <c r="AC298" s="78">
        <f t="shared" si="297"/>
        <v>0</v>
      </c>
      <c r="AD298" s="78">
        <f t="shared" si="297"/>
        <v>0</v>
      </c>
      <c r="AE298" s="78">
        <f t="shared" si="297"/>
        <v>0</v>
      </c>
      <c r="AF298" s="78">
        <f t="shared" si="297"/>
        <v>0</v>
      </c>
      <c r="AG298" s="78">
        <f t="shared" si="297"/>
        <v>0</v>
      </c>
      <c r="AH298" s="78">
        <f t="shared" si="297"/>
        <v>0</v>
      </c>
      <c r="AI298" s="78">
        <f t="shared" ref="AI298" si="298">SUM(AI290:AI297)</f>
        <v>0</v>
      </c>
      <c r="AK298" s="78">
        <f>SUM(AK290:AK297)</f>
        <v>0</v>
      </c>
      <c r="AL298" s="78">
        <f t="shared" ref="AL298:AV298" si="299">SUM(AL290:AL297)</f>
        <v>0</v>
      </c>
      <c r="AM298" s="78">
        <f t="shared" si="299"/>
        <v>0</v>
      </c>
      <c r="AN298" s="78">
        <f t="shared" si="299"/>
        <v>0</v>
      </c>
      <c r="AO298" s="78">
        <f t="shared" si="299"/>
        <v>0</v>
      </c>
      <c r="AP298" s="78">
        <f t="shared" si="299"/>
        <v>0</v>
      </c>
      <c r="AQ298" s="78">
        <f t="shared" si="299"/>
        <v>0</v>
      </c>
      <c r="AR298" s="78">
        <f t="shared" si="299"/>
        <v>0</v>
      </c>
      <c r="AS298" s="78">
        <f t="shared" si="299"/>
        <v>0</v>
      </c>
      <c r="AT298" s="78">
        <f t="shared" si="299"/>
        <v>0</v>
      </c>
      <c r="AU298" s="78">
        <f t="shared" si="299"/>
        <v>0</v>
      </c>
      <c r="AV298" s="78">
        <f t="shared" si="299"/>
        <v>0</v>
      </c>
    </row>
    <row r="299" spans="1:48">
      <c r="D299" s="25">
        <f>+D298-D287</f>
        <v>0</v>
      </c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7"/>
      <c r="V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</row>
    <row r="300" spans="1:48">
      <c r="D300" s="25"/>
    </row>
    <row r="301" spans="1:48">
      <c r="D301" s="25"/>
    </row>
    <row r="302" spans="1:48" ht="12.75">
      <c r="A302" s="47" t="s">
        <v>90</v>
      </c>
      <c r="B302" s="113"/>
      <c r="D302" s="46"/>
      <c r="E302" s="45">
        <f>D302/12</f>
        <v>0</v>
      </c>
      <c r="F302" s="24" t="s">
        <v>24</v>
      </c>
      <c r="AL302" s="73">
        <v>0.30499999999999999</v>
      </c>
      <c r="AM302" s="73">
        <v>0.09</v>
      </c>
      <c r="AO302" s="73">
        <v>0.32600000000000001</v>
      </c>
    </row>
    <row r="303" spans="1:48" ht="12.75">
      <c r="A303" s="47" t="s">
        <v>91</v>
      </c>
      <c r="B303" s="44"/>
      <c r="J303" s="43"/>
      <c r="K303" s="43"/>
      <c r="L303" s="43"/>
      <c r="M303" s="43"/>
      <c r="N303" s="43"/>
      <c r="AK303" s="24" t="s">
        <v>23</v>
      </c>
    </row>
    <row r="304" spans="1:48">
      <c r="A304" s="42" t="s">
        <v>15</v>
      </c>
      <c r="B304" s="42" t="s">
        <v>14</v>
      </c>
      <c r="C304" s="42" t="s">
        <v>13</v>
      </c>
      <c r="D304" s="42" t="s">
        <v>21</v>
      </c>
      <c r="E304" s="42" t="s">
        <v>22</v>
      </c>
      <c r="F304" s="42" t="s">
        <v>20</v>
      </c>
      <c r="G304" s="42" t="s">
        <v>19</v>
      </c>
      <c r="I304" s="40">
        <f>I289</f>
        <v>44743</v>
      </c>
      <c r="J304" s="40">
        <f t="shared" ref="J304:T304" si="300">J289</f>
        <v>44774</v>
      </c>
      <c r="K304" s="40">
        <f t="shared" si="300"/>
        <v>44805</v>
      </c>
      <c r="L304" s="40">
        <f t="shared" si="300"/>
        <v>44835</v>
      </c>
      <c r="M304" s="40">
        <f t="shared" si="300"/>
        <v>44866</v>
      </c>
      <c r="N304" s="40">
        <f t="shared" si="300"/>
        <v>44896</v>
      </c>
      <c r="O304" s="40">
        <f t="shared" si="300"/>
        <v>44927</v>
      </c>
      <c r="P304" s="40">
        <f t="shared" si="300"/>
        <v>44958</v>
      </c>
      <c r="Q304" s="40">
        <f t="shared" si="300"/>
        <v>44986</v>
      </c>
      <c r="R304" s="40">
        <f t="shared" si="300"/>
        <v>45017</v>
      </c>
      <c r="S304" s="40">
        <f t="shared" si="300"/>
        <v>45047</v>
      </c>
      <c r="T304" s="40">
        <f t="shared" si="300"/>
        <v>45078</v>
      </c>
      <c r="U304" s="41" t="s">
        <v>57</v>
      </c>
      <c r="W304" s="40">
        <f>I304</f>
        <v>44743</v>
      </c>
      <c r="X304" s="40">
        <f t="shared" ref="X304:AH304" si="301">J304</f>
        <v>44774</v>
      </c>
      <c r="Y304" s="40">
        <f t="shared" si="301"/>
        <v>44805</v>
      </c>
      <c r="Z304" s="40">
        <f t="shared" si="301"/>
        <v>44835</v>
      </c>
      <c r="AA304" s="40">
        <f t="shared" si="301"/>
        <v>44866</v>
      </c>
      <c r="AB304" s="40">
        <f t="shared" si="301"/>
        <v>44896</v>
      </c>
      <c r="AC304" s="40">
        <f t="shared" si="301"/>
        <v>44927</v>
      </c>
      <c r="AD304" s="40">
        <f t="shared" si="301"/>
        <v>44958</v>
      </c>
      <c r="AE304" s="40">
        <f t="shared" si="301"/>
        <v>44986</v>
      </c>
      <c r="AF304" s="40">
        <f t="shared" si="301"/>
        <v>45017</v>
      </c>
      <c r="AG304" s="40">
        <f t="shared" si="301"/>
        <v>45047</v>
      </c>
      <c r="AH304" s="40">
        <f t="shared" si="301"/>
        <v>45078</v>
      </c>
      <c r="AI304" s="41" t="s">
        <v>18</v>
      </c>
      <c r="AK304" s="40">
        <f>W304</f>
        <v>44743</v>
      </c>
      <c r="AL304" s="40">
        <f t="shared" ref="AL304:AV304" si="302">X304</f>
        <v>44774</v>
      </c>
      <c r="AM304" s="40">
        <f t="shared" si="302"/>
        <v>44805</v>
      </c>
      <c r="AN304" s="40">
        <f t="shared" si="302"/>
        <v>44835</v>
      </c>
      <c r="AO304" s="40">
        <f t="shared" si="302"/>
        <v>44866</v>
      </c>
      <c r="AP304" s="40">
        <f t="shared" si="302"/>
        <v>44896</v>
      </c>
      <c r="AQ304" s="40">
        <f t="shared" si="302"/>
        <v>44927</v>
      </c>
      <c r="AR304" s="40">
        <f t="shared" si="302"/>
        <v>44958</v>
      </c>
      <c r="AS304" s="40">
        <f t="shared" si="302"/>
        <v>44986</v>
      </c>
      <c r="AT304" s="40">
        <f t="shared" si="302"/>
        <v>45017</v>
      </c>
      <c r="AU304" s="40">
        <f t="shared" si="302"/>
        <v>45047</v>
      </c>
      <c r="AV304" s="40">
        <f t="shared" si="302"/>
        <v>45078</v>
      </c>
    </row>
    <row r="305" spans="1:48" ht="14.25">
      <c r="A305" s="74"/>
      <c r="B305" s="39">
        <f>IFERROR((INDEX(GrantList[Account],MATCH(A305,GrantList[Fund],0))),0)</f>
        <v>0</v>
      </c>
      <c r="C305" s="39">
        <f>IFERROR((INDEX(GrantList[Fund Desc],MATCH(A305,GrantList[Fund],0))),0)</f>
        <v>0</v>
      </c>
      <c r="D305" s="37">
        <f>+AI305</f>
        <v>0</v>
      </c>
      <c r="E305" s="38">
        <f>IFERROR((INDEX(GrantList[Study Type],MATCH(A305,GrantList[Fund],0))),0)</f>
        <v>0</v>
      </c>
      <c r="F305" s="36" t="s">
        <v>17</v>
      </c>
      <c r="G305" s="35">
        <f>IFERROR((INDEX(GrantList[Budget End Date],MATCH(A305,GrantList[Fund],0))),0)</f>
        <v>0</v>
      </c>
      <c r="H305" s="34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6">
        <f>SUM(I305:T305)/12</f>
        <v>0</v>
      </c>
      <c r="V305" s="33"/>
      <c r="W305" s="78">
        <f>IF(W$4&lt;$G305,I305*$E$302,0)</f>
        <v>0</v>
      </c>
      <c r="X305" s="78">
        <f t="shared" ref="X305:AH312" si="303">IF(X$4&lt;$G305,J305*$E$302,0)</f>
        <v>0</v>
      </c>
      <c r="Y305" s="78">
        <f t="shared" si="303"/>
        <v>0</v>
      </c>
      <c r="Z305" s="78">
        <f t="shared" si="303"/>
        <v>0</v>
      </c>
      <c r="AA305" s="78">
        <f t="shared" si="303"/>
        <v>0</v>
      </c>
      <c r="AB305" s="78">
        <f t="shared" si="303"/>
        <v>0</v>
      </c>
      <c r="AC305" s="78">
        <f t="shared" si="303"/>
        <v>0</v>
      </c>
      <c r="AD305" s="78">
        <f t="shared" si="303"/>
        <v>0</v>
      </c>
      <c r="AE305" s="78">
        <f t="shared" si="303"/>
        <v>0</v>
      </c>
      <c r="AF305" s="78">
        <f t="shared" si="303"/>
        <v>0</v>
      </c>
      <c r="AG305" s="78">
        <f t="shared" si="303"/>
        <v>0</v>
      </c>
      <c r="AH305" s="78">
        <f t="shared" si="303"/>
        <v>0</v>
      </c>
      <c r="AI305" s="79">
        <f>SUM(W305:AH305)</f>
        <v>0</v>
      </c>
      <c r="AK305" s="78">
        <f>IF(AND(AK$4&lt;=$G305,$F305="Full Time",$E305="Non-Federal"),W305*$AO$2,IF(AND(AK$4&lt;=$G305,$F305="Full Time",$E305="Federal"),W305*$AL$2,(IF(AND(AK$4&lt;=$G305,$F305="Part Time"),$W305*$AM$2,0))))</f>
        <v>0</v>
      </c>
      <c r="AL305" s="78">
        <f t="shared" ref="AL305:AV312" si="304">IF(AND(AL$4&lt;=$G305,$F305="Full Time",$E305="Non-Federal"),X305*$AO$2,IF(AND(AL$4&lt;=$G305,$F305="Full Time",$E305="Federal"),X305*$AL$2,(IF(AND(AL$4&lt;=$G305,$F305="Part Time"),$W305*$AM$2,0))))</f>
        <v>0</v>
      </c>
      <c r="AM305" s="78">
        <f t="shared" si="304"/>
        <v>0</v>
      </c>
      <c r="AN305" s="78">
        <f t="shared" si="304"/>
        <v>0</v>
      </c>
      <c r="AO305" s="78">
        <f t="shared" si="304"/>
        <v>0</v>
      </c>
      <c r="AP305" s="78">
        <f t="shared" si="304"/>
        <v>0</v>
      </c>
      <c r="AQ305" s="78">
        <f t="shared" si="304"/>
        <v>0</v>
      </c>
      <c r="AR305" s="78">
        <f t="shared" si="304"/>
        <v>0</v>
      </c>
      <c r="AS305" s="78">
        <f t="shared" si="304"/>
        <v>0</v>
      </c>
      <c r="AT305" s="78">
        <f t="shared" si="304"/>
        <v>0</v>
      </c>
      <c r="AU305" s="78">
        <f t="shared" si="304"/>
        <v>0</v>
      </c>
      <c r="AV305" s="78">
        <f t="shared" si="304"/>
        <v>0</v>
      </c>
    </row>
    <row r="306" spans="1:48" ht="14.25">
      <c r="A306" s="74"/>
      <c r="B306" s="39">
        <f>IFERROR((INDEX(GrantList[Account],MATCH(A306,GrantList[Fund],0))),0)</f>
        <v>0</v>
      </c>
      <c r="C306" s="39">
        <f>IFERROR((INDEX(GrantList[Fund Desc],MATCH(A306,GrantList[Fund],0))),0)</f>
        <v>0</v>
      </c>
      <c r="D306" s="37">
        <f t="shared" ref="D306:D312" si="305">+AI306</f>
        <v>0</v>
      </c>
      <c r="E306" s="38">
        <f>IFERROR((INDEX(GrantList[Study Type],MATCH(A306,GrantList[Fund],0))),0)</f>
        <v>0</v>
      </c>
      <c r="F306" s="36" t="str">
        <f>F305</f>
        <v>Full Time</v>
      </c>
      <c r="G306" s="35">
        <f>IFERROR((INDEX(GrantList[Budget End Date],MATCH(A306,GrantList[Fund],0))),0)</f>
        <v>0</v>
      </c>
      <c r="H306" s="34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6">
        <f t="shared" ref="U306:U313" si="306">SUM(I306:T306)/12</f>
        <v>0</v>
      </c>
      <c r="V306" s="33"/>
      <c r="W306" s="78">
        <f t="shared" ref="W306:W312" si="307">IF(W$4&lt;$G306,I306*$E$302,0)</f>
        <v>0</v>
      </c>
      <c r="X306" s="78">
        <f t="shared" si="303"/>
        <v>0</v>
      </c>
      <c r="Y306" s="78">
        <f t="shared" si="303"/>
        <v>0</v>
      </c>
      <c r="Z306" s="78">
        <f t="shared" si="303"/>
        <v>0</v>
      </c>
      <c r="AA306" s="78">
        <f t="shared" si="303"/>
        <v>0</v>
      </c>
      <c r="AB306" s="78">
        <f t="shared" si="303"/>
        <v>0</v>
      </c>
      <c r="AC306" s="78">
        <f t="shared" si="303"/>
        <v>0</v>
      </c>
      <c r="AD306" s="78">
        <f t="shared" si="303"/>
        <v>0</v>
      </c>
      <c r="AE306" s="78">
        <f t="shared" si="303"/>
        <v>0</v>
      </c>
      <c r="AF306" s="78">
        <f t="shared" si="303"/>
        <v>0</v>
      </c>
      <c r="AG306" s="78">
        <f t="shared" si="303"/>
        <v>0</v>
      </c>
      <c r="AH306" s="78">
        <f t="shared" si="303"/>
        <v>0</v>
      </c>
      <c r="AI306" s="79">
        <f t="shared" ref="AI306:AI312" si="308">SUM(W306:AH306)</f>
        <v>0</v>
      </c>
      <c r="AK306" s="78">
        <f t="shared" ref="AK306:AK312" si="309">IF(AND(AK$4&lt;=$G306,$F306="Full Time",$E306="Non-Federal"),W306*$AO$2,IF(AND(AK$4&lt;=$G306,$F306="Full Time",$E306="Federal"),W306*$AL$2,(IF(AND(AK$4&lt;=$G306,$F306="Part Time"),$W306*$AM$2,0))))</f>
        <v>0</v>
      </c>
      <c r="AL306" s="78">
        <f t="shared" si="304"/>
        <v>0</v>
      </c>
      <c r="AM306" s="78">
        <f t="shared" si="304"/>
        <v>0</v>
      </c>
      <c r="AN306" s="78">
        <f t="shared" si="304"/>
        <v>0</v>
      </c>
      <c r="AO306" s="78">
        <f t="shared" si="304"/>
        <v>0</v>
      </c>
      <c r="AP306" s="78">
        <f t="shared" si="304"/>
        <v>0</v>
      </c>
      <c r="AQ306" s="78">
        <f t="shared" si="304"/>
        <v>0</v>
      </c>
      <c r="AR306" s="78">
        <f t="shared" si="304"/>
        <v>0</v>
      </c>
      <c r="AS306" s="78">
        <f t="shared" si="304"/>
        <v>0</v>
      </c>
      <c r="AT306" s="78">
        <f t="shared" si="304"/>
        <v>0</v>
      </c>
      <c r="AU306" s="78">
        <f t="shared" si="304"/>
        <v>0</v>
      </c>
      <c r="AV306" s="78">
        <f t="shared" si="304"/>
        <v>0</v>
      </c>
    </row>
    <row r="307" spans="1:48" ht="14.25">
      <c r="A307" s="74"/>
      <c r="B307" s="39">
        <f>IFERROR((INDEX(GrantList[Account],MATCH(A307,GrantList[Fund],0))),0)</f>
        <v>0</v>
      </c>
      <c r="C307" s="39">
        <f>IFERROR((INDEX(GrantList[Fund Desc],MATCH(A307,GrantList[Fund],0))),0)</f>
        <v>0</v>
      </c>
      <c r="D307" s="37">
        <f t="shared" si="305"/>
        <v>0</v>
      </c>
      <c r="E307" s="38">
        <f>IFERROR((INDEX(GrantList[Study Type],MATCH(A307,GrantList[Fund],0))),0)</f>
        <v>0</v>
      </c>
      <c r="F307" s="36" t="str">
        <f t="shared" ref="F307:F312" si="310">F306</f>
        <v>Full Time</v>
      </c>
      <c r="G307" s="35">
        <f>IFERROR((INDEX(GrantList[Budget End Date],MATCH(A307,GrantList[Fund],0))),0)</f>
        <v>0</v>
      </c>
      <c r="H307" s="34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6">
        <f t="shared" si="306"/>
        <v>0</v>
      </c>
      <c r="V307" s="33"/>
      <c r="W307" s="78">
        <f t="shared" si="307"/>
        <v>0</v>
      </c>
      <c r="X307" s="78">
        <f t="shared" si="303"/>
        <v>0</v>
      </c>
      <c r="Y307" s="78">
        <f t="shared" si="303"/>
        <v>0</v>
      </c>
      <c r="Z307" s="78">
        <f t="shared" si="303"/>
        <v>0</v>
      </c>
      <c r="AA307" s="78">
        <f t="shared" si="303"/>
        <v>0</v>
      </c>
      <c r="AB307" s="78">
        <f t="shared" si="303"/>
        <v>0</v>
      </c>
      <c r="AC307" s="78">
        <f t="shared" si="303"/>
        <v>0</v>
      </c>
      <c r="AD307" s="78">
        <f t="shared" si="303"/>
        <v>0</v>
      </c>
      <c r="AE307" s="78">
        <f t="shared" si="303"/>
        <v>0</v>
      </c>
      <c r="AF307" s="78">
        <f t="shared" si="303"/>
        <v>0</v>
      </c>
      <c r="AG307" s="78">
        <f t="shared" si="303"/>
        <v>0</v>
      </c>
      <c r="AH307" s="78">
        <f t="shared" si="303"/>
        <v>0</v>
      </c>
      <c r="AI307" s="79">
        <f t="shared" si="308"/>
        <v>0</v>
      </c>
      <c r="AK307" s="78">
        <f t="shared" si="309"/>
        <v>0</v>
      </c>
      <c r="AL307" s="78">
        <f t="shared" si="304"/>
        <v>0</v>
      </c>
      <c r="AM307" s="78">
        <f t="shared" si="304"/>
        <v>0</v>
      </c>
      <c r="AN307" s="78">
        <f t="shared" si="304"/>
        <v>0</v>
      </c>
      <c r="AO307" s="78">
        <f t="shared" si="304"/>
        <v>0</v>
      </c>
      <c r="AP307" s="78">
        <f t="shared" si="304"/>
        <v>0</v>
      </c>
      <c r="AQ307" s="78">
        <f t="shared" si="304"/>
        <v>0</v>
      </c>
      <c r="AR307" s="78">
        <f t="shared" si="304"/>
        <v>0</v>
      </c>
      <c r="AS307" s="78">
        <f t="shared" si="304"/>
        <v>0</v>
      </c>
      <c r="AT307" s="78">
        <f t="shared" si="304"/>
        <v>0</v>
      </c>
      <c r="AU307" s="78">
        <f t="shared" si="304"/>
        <v>0</v>
      </c>
      <c r="AV307" s="78">
        <f t="shared" si="304"/>
        <v>0</v>
      </c>
    </row>
    <row r="308" spans="1:48" ht="14.25">
      <c r="A308" s="74"/>
      <c r="B308" s="39">
        <f>IFERROR((INDEX(GrantList[Account],MATCH(A308,GrantList[Fund],0))),0)</f>
        <v>0</v>
      </c>
      <c r="C308" s="39">
        <f>IFERROR((INDEX(GrantList[Fund Desc],MATCH(A308,GrantList[Fund],0))),0)</f>
        <v>0</v>
      </c>
      <c r="D308" s="37">
        <f t="shared" si="305"/>
        <v>0</v>
      </c>
      <c r="E308" s="38">
        <f>IFERROR((INDEX(GrantList[Study Type],MATCH(A308,GrantList[Fund],0))),0)</f>
        <v>0</v>
      </c>
      <c r="F308" s="36" t="str">
        <f t="shared" si="310"/>
        <v>Full Time</v>
      </c>
      <c r="G308" s="35">
        <f>IFERROR((INDEX(GrantList[Budget End Date],MATCH(A308,GrantList[Fund],0))),0)</f>
        <v>0</v>
      </c>
      <c r="H308" s="34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6">
        <f t="shared" si="306"/>
        <v>0</v>
      </c>
      <c r="V308" s="33"/>
      <c r="W308" s="78">
        <f t="shared" si="307"/>
        <v>0</v>
      </c>
      <c r="X308" s="78">
        <f t="shared" si="303"/>
        <v>0</v>
      </c>
      <c r="Y308" s="78">
        <f t="shared" si="303"/>
        <v>0</v>
      </c>
      <c r="Z308" s="78">
        <f t="shared" si="303"/>
        <v>0</v>
      </c>
      <c r="AA308" s="78">
        <f t="shared" si="303"/>
        <v>0</v>
      </c>
      <c r="AB308" s="78">
        <f t="shared" si="303"/>
        <v>0</v>
      </c>
      <c r="AC308" s="78">
        <f t="shared" si="303"/>
        <v>0</v>
      </c>
      <c r="AD308" s="78">
        <f t="shared" si="303"/>
        <v>0</v>
      </c>
      <c r="AE308" s="78">
        <f t="shared" si="303"/>
        <v>0</v>
      </c>
      <c r="AF308" s="78">
        <f t="shared" si="303"/>
        <v>0</v>
      </c>
      <c r="AG308" s="78">
        <f t="shared" si="303"/>
        <v>0</v>
      </c>
      <c r="AH308" s="78">
        <f t="shared" si="303"/>
        <v>0</v>
      </c>
      <c r="AI308" s="79">
        <f t="shared" si="308"/>
        <v>0</v>
      </c>
      <c r="AK308" s="78">
        <f t="shared" si="309"/>
        <v>0</v>
      </c>
      <c r="AL308" s="78">
        <f t="shared" si="304"/>
        <v>0</v>
      </c>
      <c r="AM308" s="78">
        <f t="shared" si="304"/>
        <v>0</v>
      </c>
      <c r="AN308" s="78">
        <f t="shared" si="304"/>
        <v>0</v>
      </c>
      <c r="AO308" s="78">
        <f t="shared" si="304"/>
        <v>0</v>
      </c>
      <c r="AP308" s="78">
        <f t="shared" si="304"/>
        <v>0</v>
      </c>
      <c r="AQ308" s="78">
        <f t="shared" si="304"/>
        <v>0</v>
      </c>
      <c r="AR308" s="78">
        <f t="shared" si="304"/>
        <v>0</v>
      </c>
      <c r="AS308" s="78">
        <f t="shared" si="304"/>
        <v>0</v>
      </c>
      <c r="AT308" s="78">
        <f t="shared" si="304"/>
        <v>0</v>
      </c>
      <c r="AU308" s="78">
        <f t="shared" si="304"/>
        <v>0</v>
      </c>
      <c r="AV308" s="78">
        <f t="shared" si="304"/>
        <v>0</v>
      </c>
    </row>
    <row r="309" spans="1:48" ht="14.25">
      <c r="A309" s="74"/>
      <c r="B309" s="39">
        <f>IFERROR((INDEX(GrantList[Account],MATCH(A309,GrantList[Fund],0))),0)</f>
        <v>0</v>
      </c>
      <c r="C309" s="39">
        <f>IFERROR((INDEX(GrantList[Fund Desc],MATCH(A309,GrantList[Fund],0))),0)</f>
        <v>0</v>
      </c>
      <c r="D309" s="37">
        <f t="shared" si="305"/>
        <v>0</v>
      </c>
      <c r="E309" s="38">
        <f>IFERROR((INDEX(GrantList[Study Type],MATCH(A309,GrantList[Fund],0))),0)</f>
        <v>0</v>
      </c>
      <c r="F309" s="36" t="str">
        <f t="shared" si="310"/>
        <v>Full Time</v>
      </c>
      <c r="G309" s="35">
        <f>IFERROR((INDEX(GrantList[Budget End Date],MATCH(A309,GrantList[Fund],0))),0)</f>
        <v>0</v>
      </c>
      <c r="H309" s="34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6">
        <f t="shared" si="306"/>
        <v>0</v>
      </c>
      <c r="V309" s="33"/>
      <c r="W309" s="78">
        <f t="shared" si="307"/>
        <v>0</v>
      </c>
      <c r="X309" s="78">
        <f t="shared" si="303"/>
        <v>0</v>
      </c>
      <c r="Y309" s="78">
        <f t="shared" si="303"/>
        <v>0</v>
      </c>
      <c r="Z309" s="78">
        <f t="shared" si="303"/>
        <v>0</v>
      </c>
      <c r="AA309" s="78">
        <f t="shared" si="303"/>
        <v>0</v>
      </c>
      <c r="AB309" s="78">
        <f t="shared" si="303"/>
        <v>0</v>
      </c>
      <c r="AC309" s="78">
        <f t="shared" si="303"/>
        <v>0</v>
      </c>
      <c r="AD309" s="78">
        <f t="shared" si="303"/>
        <v>0</v>
      </c>
      <c r="AE309" s="78">
        <f t="shared" si="303"/>
        <v>0</v>
      </c>
      <c r="AF309" s="78">
        <f t="shared" si="303"/>
        <v>0</v>
      </c>
      <c r="AG309" s="78">
        <f t="shared" si="303"/>
        <v>0</v>
      </c>
      <c r="AH309" s="78">
        <f t="shared" si="303"/>
        <v>0</v>
      </c>
      <c r="AI309" s="79">
        <f t="shared" si="308"/>
        <v>0</v>
      </c>
      <c r="AK309" s="78">
        <f t="shared" si="309"/>
        <v>0</v>
      </c>
      <c r="AL309" s="78">
        <f t="shared" si="304"/>
        <v>0</v>
      </c>
      <c r="AM309" s="78">
        <f t="shared" si="304"/>
        <v>0</v>
      </c>
      <c r="AN309" s="78">
        <f t="shared" si="304"/>
        <v>0</v>
      </c>
      <c r="AO309" s="78">
        <f t="shared" si="304"/>
        <v>0</v>
      </c>
      <c r="AP309" s="78">
        <f t="shared" si="304"/>
        <v>0</v>
      </c>
      <c r="AQ309" s="78">
        <f t="shared" si="304"/>
        <v>0</v>
      </c>
      <c r="AR309" s="78">
        <f t="shared" si="304"/>
        <v>0</v>
      </c>
      <c r="AS309" s="78">
        <f t="shared" si="304"/>
        <v>0</v>
      </c>
      <c r="AT309" s="78">
        <f t="shared" si="304"/>
        <v>0</v>
      </c>
      <c r="AU309" s="78">
        <f t="shared" si="304"/>
        <v>0</v>
      </c>
      <c r="AV309" s="78">
        <f t="shared" si="304"/>
        <v>0</v>
      </c>
    </row>
    <row r="310" spans="1:48" ht="14.25">
      <c r="A310" s="74"/>
      <c r="B310" s="39">
        <f>IFERROR((INDEX(GrantList[Account],MATCH(A310,GrantList[Fund],0))),0)</f>
        <v>0</v>
      </c>
      <c r="C310" s="39">
        <f>IFERROR((INDEX(GrantList[Fund Desc],MATCH(A310,GrantList[Fund],0))),0)</f>
        <v>0</v>
      </c>
      <c r="D310" s="37">
        <f t="shared" si="305"/>
        <v>0</v>
      </c>
      <c r="E310" s="38">
        <f>IFERROR((INDEX(GrantList[Study Type],MATCH(A310,GrantList[Fund],0))),0)</f>
        <v>0</v>
      </c>
      <c r="F310" s="36" t="str">
        <f t="shared" si="310"/>
        <v>Full Time</v>
      </c>
      <c r="G310" s="35">
        <f>IFERROR((INDEX(GrantList[Budget End Date],MATCH(A310,GrantList[Fund],0))),0)</f>
        <v>0</v>
      </c>
      <c r="H310" s="34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6">
        <f t="shared" si="306"/>
        <v>0</v>
      </c>
      <c r="V310" s="33"/>
      <c r="W310" s="78">
        <f t="shared" si="307"/>
        <v>0</v>
      </c>
      <c r="X310" s="78">
        <f t="shared" si="303"/>
        <v>0</v>
      </c>
      <c r="Y310" s="78">
        <f t="shared" si="303"/>
        <v>0</v>
      </c>
      <c r="Z310" s="78">
        <f t="shared" si="303"/>
        <v>0</v>
      </c>
      <c r="AA310" s="78">
        <f t="shared" si="303"/>
        <v>0</v>
      </c>
      <c r="AB310" s="78">
        <f t="shared" si="303"/>
        <v>0</v>
      </c>
      <c r="AC310" s="78">
        <f t="shared" si="303"/>
        <v>0</v>
      </c>
      <c r="AD310" s="78">
        <f t="shared" si="303"/>
        <v>0</v>
      </c>
      <c r="AE310" s="78">
        <f t="shared" si="303"/>
        <v>0</v>
      </c>
      <c r="AF310" s="78">
        <f t="shared" si="303"/>
        <v>0</v>
      </c>
      <c r="AG310" s="78">
        <f t="shared" si="303"/>
        <v>0</v>
      </c>
      <c r="AH310" s="78">
        <f t="shared" si="303"/>
        <v>0</v>
      </c>
      <c r="AI310" s="79">
        <f t="shared" si="308"/>
        <v>0</v>
      </c>
      <c r="AK310" s="78">
        <f t="shared" si="309"/>
        <v>0</v>
      </c>
      <c r="AL310" s="78">
        <f t="shared" si="304"/>
        <v>0</v>
      </c>
      <c r="AM310" s="78">
        <f t="shared" si="304"/>
        <v>0</v>
      </c>
      <c r="AN310" s="78">
        <f t="shared" si="304"/>
        <v>0</v>
      </c>
      <c r="AO310" s="78">
        <f t="shared" si="304"/>
        <v>0</v>
      </c>
      <c r="AP310" s="78">
        <f t="shared" si="304"/>
        <v>0</v>
      </c>
      <c r="AQ310" s="78">
        <f t="shared" si="304"/>
        <v>0</v>
      </c>
      <c r="AR310" s="78">
        <f t="shared" si="304"/>
        <v>0</v>
      </c>
      <c r="AS310" s="78">
        <f t="shared" si="304"/>
        <v>0</v>
      </c>
      <c r="AT310" s="78">
        <f t="shared" si="304"/>
        <v>0</v>
      </c>
      <c r="AU310" s="78">
        <f t="shared" si="304"/>
        <v>0</v>
      </c>
      <c r="AV310" s="78">
        <f t="shared" si="304"/>
        <v>0</v>
      </c>
    </row>
    <row r="311" spans="1:48" ht="14.25">
      <c r="A311" s="74"/>
      <c r="B311" s="39">
        <f>IFERROR((INDEX(GrantList[Account],MATCH(A311,GrantList[Fund],0))),0)</f>
        <v>0</v>
      </c>
      <c r="C311" s="39">
        <f>IFERROR((INDEX(GrantList[Fund Desc],MATCH(A311,GrantList[Fund],0))),0)</f>
        <v>0</v>
      </c>
      <c r="D311" s="37">
        <f t="shared" si="305"/>
        <v>0</v>
      </c>
      <c r="E311" s="38">
        <f>IFERROR((INDEX(GrantList[Study Type],MATCH(A311,GrantList[Fund],0))),0)</f>
        <v>0</v>
      </c>
      <c r="F311" s="36" t="str">
        <f t="shared" si="310"/>
        <v>Full Time</v>
      </c>
      <c r="G311" s="35">
        <f>IFERROR((INDEX(GrantList[Budget End Date],MATCH(A311,GrantList[Fund],0))),0)</f>
        <v>0</v>
      </c>
      <c r="H311" s="34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6">
        <f t="shared" si="306"/>
        <v>0</v>
      </c>
      <c r="V311" s="33"/>
      <c r="W311" s="78">
        <f t="shared" si="307"/>
        <v>0</v>
      </c>
      <c r="X311" s="78">
        <f t="shared" si="303"/>
        <v>0</v>
      </c>
      <c r="Y311" s="78">
        <f t="shared" si="303"/>
        <v>0</v>
      </c>
      <c r="Z311" s="78">
        <f t="shared" si="303"/>
        <v>0</v>
      </c>
      <c r="AA311" s="78">
        <f t="shared" si="303"/>
        <v>0</v>
      </c>
      <c r="AB311" s="78">
        <f t="shared" si="303"/>
        <v>0</v>
      </c>
      <c r="AC311" s="78">
        <f t="shared" si="303"/>
        <v>0</v>
      </c>
      <c r="AD311" s="78">
        <f t="shared" si="303"/>
        <v>0</v>
      </c>
      <c r="AE311" s="78">
        <f t="shared" si="303"/>
        <v>0</v>
      </c>
      <c r="AF311" s="78">
        <f t="shared" si="303"/>
        <v>0</v>
      </c>
      <c r="AG311" s="78">
        <f t="shared" si="303"/>
        <v>0</v>
      </c>
      <c r="AH311" s="78">
        <f t="shared" si="303"/>
        <v>0</v>
      </c>
      <c r="AI311" s="79">
        <f t="shared" si="308"/>
        <v>0</v>
      </c>
      <c r="AK311" s="78">
        <f t="shared" si="309"/>
        <v>0</v>
      </c>
      <c r="AL311" s="78">
        <f t="shared" si="304"/>
        <v>0</v>
      </c>
      <c r="AM311" s="78">
        <f t="shared" si="304"/>
        <v>0</v>
      </c>
      <c r="AN311" s="78">
        <f t="shared" si="304"/>
        <v>0</v>
      </c>
      <c r="AO311" s="78">
        <f t="shared" si="304"/>
        <v>0</v>
      </c>
      <c r="AP311" s="78">
        <f t="shared" si="304"/>
        <v>0</v>
      </c>
      <c r="AQ311" s="78">
        <f t="shared" si="304"/>
        <v>0</v>
      </c>
      <c r="AR311" s="78">
        <f t="shared" si="304"/>
        <v>0</v>
      </c>
      <c r="AS311" s="78">
        <f t="shared" si="304"/>
        <v>0</v>
      </c>
      <c r="AT311" s="78">
        <f t="shared" si="304"/>
        <v>0</v>
      </c>
      <c r="AU311" s="78">
        <f t="shared" si="304"/>
        <v>0</v>
      </c>
      <c r="AV311" s="78">
        <f t="shared" si="304"/>
        <v>0</v>
      </c>
    </row>
    <row r="312" spans="1:48" ht="14.25">
      <c r="A312" s="74"/>
      <c r="B312" s="39">
        <f>IFERROR((INDEX(GrantList[Account],MATCH(A312,GrantList[Fund],0))),0)</f>
        <v>0</v>
      </c>
      <c r="C312" s="39">
        <f>IFERROR((INDEX(GrantList[Fund Desc],MATCH(A312,GrantList[Fund],0))),0)</f>
        <v>0</v>
      </c>
      <c r="D312" s="37">
        <f t="shared" si="305"/>
        <v>0</v>
      </c>
      <c r="E312" s="38">
        <f>IFERROR((INDEX(GrantList[Study Type],MATCH(A312,GrantList[Fund],0))),0)</f>
        <v>0</v>
      </c>
      <c r="F312" s="36" t="str">
        <f t="shared" si="310"/>
        <v>Full Time</v>
      </c>
      <c r="G312" s="35">
        <f>IFERROR((INDEX(GrantList[Budget End Date],MATCH(A312,GrantList[Fund],0))),0)</f>
        <v>0</v>
      </c>
      <c r="H312" s="34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6">
        <f t="shared" si="306"/>
        <v>0</v>
      </c>
      <c r="V312" s="33"/>
      <c r="W312" s="78">
        <f t="shared" si="307"/>
        <v>0</v>
      </c>
      <c r="X312" s="78">
        <f t="shared" si="303"/>
        <v>0</v>
      </c>
      <c r="Y312" s="78">
        <f t="shared" si="303"/>
        <v>0</v>
      </c>
      <c r="Z312" s="78">
        <f t="shared" si="303"/>
        <v>0</v>
      </c>
      <c r="AA312" s="78">
        <f t="shared" si="303"/>
        <v>0</v>
      </c>
      <c r="AB312" s="78">
        <f t="shared" si="303"/>
        <v>0</v>
      </c>
      <c r="AC312" s="78">
        <f t="shared" si="303"/>
        <v>0</v>
      </c>
      <c r="AD312" s="78">
        <f t="shared" si="303"/>
        <v>0</v>
      </c>
      <c r="AE312" s="78">
        <f t="shared" si="303"/>
        <v>0</v>
      </c>
      <c r="AF312" s="78">
        <f t="shared" si="303"/>
        <v>0</v>
      </c>
      <c r="AG312" s="78">
        <f t="shared" si="303"/>
        <v>0</v>
      </c>
      <c r="AH312" s="78">
        <f t="shared" si="303"/>
        <v>0</v>
      </c>
      <c r="AI312" s="79">
        <f t="shared" si="308"/>
        <v>0</v>
      </c>
      <c r="AK312" s="78">
        <f t="shared" si="309"/>
        <v>0</v>
      </c>
      <c r="AL312" s="78">
        <f t="shared" si="304"/>
        <v>0</v>
      </c>
      <c r="AM312" s="78">
        <f t="shared" si="304"/>
        <v>0</v>
      </c>
      <c r="AN312" s="78">
        <f t="shared" si="304"/>
        <v>0</v>
      </c>
      <c r="AO312" s="78">
        <f t="shared" si="304"/>
        <v>0</v>
      </c>
      <c r="AP312" s="78">
        <f t="shared" si="304"/>
        <v>0</v>
      </c>
      <c r="AQ312" s="78">
        <f t="shared" si="304"/>
        <v>0</v>
      </c>
      <c r="AR312" s="78">
        <f t="shared" si="304"/>
        <v>0</v>
      </c>
      <c r="AS312" s="78">
        <f t="shared" si="304"/>
        <v>0</v>
      </c>
      <c r="AT312" s="78">
        <f t="shared" si="304"/>
        <v>0</v>
      </c>
      <c r="AU312" s="78">
        <f t="shared" si="304"/>
        <v>0</v>
      </c>
      <c r="AV312" s="78">
        <f t="shared" si="304"/>
        <v>0</v>
      </c>
    </row>
    <row r="313" spans="1:48" ht="13.5" customHeight="1">
      <c r="C313" s="32" t="s">
        <v>16</v>
      </c>
      <c r="D313" s="31">
        <f>SUM(D305:D312)</f>
        <v>0</v>
      </c>
      <c r="E313" s="30"/>
      <c r="F313" s="29"/>
      <c r="I313" s="76">
        <f t="shared" ref="I313:T313" si="311">SUM(I305:I312)</f>
        <v>0</v>
      </c>
      <c r="J313" s="76">
        <f t="shared" si="311"/>
        <v>0</v>
      </c>
      <c r="K313" s="76">
        <f t="shared" si="311"/>
        <v>0</v>
      </c>
      <c r="L313" s="76">
        <f t="shared" si="311"/>
        <v>0</v>
      </c>
      <c r="M313" s="76">
        <f t="shared" si="311"/>
        <v>0</v>
      </c>
      <c r="N313" s="76">
        <f t="shared" si="311"/>
        <v>0</v>
      </c>
      <c r="O313" s="76">
        <f t="shared" si="311"/>
        <v>0</v>
      </c>
      <c r="P313" s="76">
        <f t="shared" si="311"/>
        <v>0</v>
      </c>
      <c r="Q313" s="76">
        <f t="shared" si="311"/>
        <v>0</v>
      </c>
      <c r="R313" s="76">
        <f t="shared" si="311"/>
        <v>0</v>
      </c>
      <c r="S313" s="76">
        <f t="shared" si="311"/>
        <v>0</v>
      </c>
      <c r="T313" s="76">
        <f t="shared" si="311"/>
        <v>0</v>
      </c>
      <c r="U313" s="76">
        <f t="shared" si="306"/>
        <v>0</v>
      </c>
      <c r="V313" s="26"/>
      <c r="W313" s="78">
        <f>SUM(W305:W312)</f>
        <v>0</v>
      </c>
      <c r="X313" s="78">
        <f t="shared" ref="X313:AH313" si="312">SUM(X305:X312)</f>
        <v>0</v>
      </c>
      <c r="Y313" s="78">
        <f t="shared" si="312"/>
        <v>0</v>
      </c>
      <c r="Z313" s="78">
        <f t="shared" si="312"/>
        <v>0</v>
      </c>
      <c r="AA313" s="78">
        <f t="shared" si="312"/>
        <v>0</v>
      </c>
      <c r="AB313" s="78">
        <f t="shared" si="312"/>
        <v>0</v>
      </c>
      <c r="AC313" s="78">
        <f t="shared" si="312"/>
        <v>0</v>
      </c>
      <c r="AD313" s="78">
        <f t="shared" si="312"/>
        <v>0</v>
      </c>
      <c r="AE313" s="78">
        <f t="shared" si="312"/>
        <v>0</v>
      </c>
      <c r="AF313" s="78">
        <f t="shared" si="312"/>
        <v>0</v>
      </c>
      <c r="AG313" s="78">
        <f t="shared" si="312"/>
        <v>0</v>
      </c>
      <c r="AH313" s="78">
        <f t="shared" si="312"/>
        <v>0</v>
      </c>
      <c r="AI313" s="78">
        <f t="shared" ref="AI313" si="313">SUM(AI305:AI312)</f>
        <v>0</v>
      </c>
      <c r="AK313" s="78">
        <f>SUM(AK305:AK312)</f>
        <v>0</v>
      </c>
      <c r="AL313" s="78">
        <f t="shared" ref="AL313:AV313" si="314">SUM(AL305:AL312)</f>
        <v>0</v>
      </c>
      <c r="AM313" s="78">
        <f t="shared" si="314"/>
        <v>0</v>
      </c>
      <c r="AN313" s="78">
        <f t="shared" si="314"/>
        <v>0</v>
      </c>
      <c r="AO313" s="78">
        <f t="shared" si="314"/>
        <v>0</v>
      </c>
      <c r="AP313" s="78">
        <f t="shared" si="314"/>
        <v>0</v>
      </c>
      <c r="AQ313" s="78">
        <f t="shared" si="314"/>
        <v>0</v>
      </c>
      <c r="AR313" s="78">
        <f t="shared" si="314"/>
        <v>0</v>
      </c>
      <c r="AS313" s="78">
        <f t="shared" si="314"/>
        <v>0</v>
      </c>
      <c r="AT313" s="78">
        <f t="shared" si="314"/>
        <v>0</v>
      </c>
      <c r="AU313" s="78">
        <f t="shared" si="314"/>
        <v>0</v>
      </c>
      <c r="AV313" s="78">
        <f t="shared" si="314"/>
        <v>0</v>
      </c>
    </row>
    <row r="314" spans="1:48">
      <c r="D314" s="25">
        <f>+D313-D302</f>
        <v>0</v>
      </c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7"/>
      <c r="V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</row>
    <row r="315" spans="1:48">
      <c r="D315" s="25"/>
    </row>
    <row r="316" spans="1:48">
      <c r="D316" s="25"/>
    </row>
    <row r="317" spans="1:48" ht="12.75">
      <c r="A317" s="47" t="s">
        <v>90</v>
      </c>
      <c r="B317" s="113"/>
      <c r="D317" s="46"/>
      <c r="E317" s="45">
        <f>D317/12</f>
        <v>0</v>
      </c>
      <c r="F317" s="24" t="s">
        <v>24</v>
      </c>
      <c r="AL317" s="73">
        <v>0.30499999999999999</v>
      </c>
      <c r="AM317" s="73">
        <v>0.09</v>
      </c>
      <c r="AO317" s="73">
        <v>0.32600000000000001</v>
      </c>
    </row>
    <row r="318" spans="1:48" ht="12.75">
      <c r="A318" s="47" t="s">
        <v>91</v>
      </c>
      <c r="B318" s="44"/>
      <c r="J318" s="43"/>
      <c r="K318" s="43"/>
      <c r="L318" s="43"/>
      <c r="M318" s="43"/>
      <c r="N318" s="43"/>
      <c r="AK318" s="24" t="s">
        <v>23</v>
      </c>
    </row>
    <row r="319" spans="1:48">
      <c r="A319" s="42" t="s">
        <v>15</v>
      </c>
      <c r="B319" s="42" t="s">
        <v>14</v>
      </c>
      <c r="C319" s="42" t="s">
        <v>13</v>
      </c>
      <c r="D319" s="42" t="s">
        <v>21</v>
      </c>
      <c r="E319" s="42" t="s">
        <v>22</v>
      </c>
      <c r="F319" s="42" t="s">
        <v>20</v>
      </c>
      <c r="G319" s="42" t="s">
        <v>19</v>
      </c>
      <c r="I319" s="40">
        <f>I304</f>
        <v>44743</v>
      </c>
      <c r="J319" s="40">
        <f t="shared" ref="J319:T319" si="315">J304</f>
        <v>44774</v>
      </c>
      <c r="K319" s="40">
        <f t="shared" si="315"/>
        <v>44805</v>
      </c>
      <c r="L319" s="40">
        <f t="shared" si="315"/>
        <v>44835</v>
      </c>
      <c r="M319" s="40">
        <f t="shared" si="315"/>
        <v>44866</v>
      </c>
      <c r="N319" s="40">
        <f t="shared" si="315"/>
        <v>44896</v>
      </c>
      <c r="O319" s="40">
        <f t="shared" si="315"/>
        <v>44927</v>
      </c>
      <c r="P319" s="40">
        <f t="shared" si="315"/>
        <v>44958</v>
      </c>
      <c r="Q319" s="40">
        <f t="shared" si="315"/>
        <v>44986</v>
      </c>
      <c r="R319" s="40">
        <f t="shared" si="315"/>
        <v>45017</v>
      </c>
      <c r="S319" s="40">
        <f t="shared" si="315"/>
        <v>45047</v>
      </c>
      <c r="T319" s="40">
        <f t="shared" si="315"/>
        <v>45078</v>
      </c>
      <c r="U319" s="41" t="s">
        <v>57</v>
      </c>
      <c r="W319" s="40">
        <f>I319</f>
        <v>44743</v>
      </c>
      <c r="X319" s="40">
        <f t="shared" ref="X319:AH319" si="316">J319</f>
        <v>44774</v>
      </c>
      <c r="Y319" s="40">
        <f t="shared" si="316"/>
        <v>44805</v>
      </c>
      <c r="Z319" s="40">
        <f t="shared" si="316"/>
        <v>44835</v>
      </c>
      <c r="AA319" s="40">
        <f t="shared" si="316"/>
        <v>44866</v>
      </c>
      <c r="AB319" s="40">
        <f t="shared" si="316"/>
        <v>44896</v>
      </c>
      <c r="AC319" s="40">
        <f t="shared" si="316"/>
        <v>44927</v>
      </c>
      <c r="AD319" s="40">
        <f t="shared" si="316"/>
        <v>44958</v>
      </c>
      <c r="AE319" s="40">
        <f t="shared" si="316"/>
        <v>44986</v>
      </c>
      <c r="AF319" s="40">
        <f t="shared" si="316"/>
        <v>45017</v>
      </c>
      <c r="AG319" s="40">
        <f t="shared" si="316"/>
        <v>45047</v>
      </c>
      <c r="AH319" s="40">
        <f t="shared" si="316"/>
        <v>45078</v>
      </c>
      <c r="AI319" s="41" t="s">
        <v>18</v>
      </c>
      <c r="AK319" s="40">
        <f>W319</f>
        <v>44743</v>
      </c>
      <c r="AL319" s="40">
        <f t="shared" ref="AL319:AV319" si="317">X319</f>
        <v>44774</v>
      </c>
      <c r="AM319" s="40">
        <f t="shared" si="317"/>
        <v>44805</v>
      </c>
      <c r="AN319" s="40">
        <f t="shared" si="317"/>
        <v>44835</v>
      </c>
      <c r="AO319" s="40">
        <f t="shared" si="317"/>
        <v>44866</v>
      </c>
      <c r="AP319" s="40">
        <f t="shared" si="317"/>
        <v>44896</v>
      </c>
      <c r="AQ319" s="40">
        <f t="shared" si="317"/>
        <v>44927</v>
      </c>
      <c r="AR319" s="40">
        <f t="shared" si="317"/>
        <v>44958</v>
      </c>
      <c r="AS319" s="40">
        <f t="shared" si="317"/>
        <v>44986</v>
      </c>
      <c r="AT319" s="40">
        <f t="shared" si="317"/>
        <v>45017</v>
      </c>
      <c r="AU319" s="40">
        <f t="shared" si="317"/>
        <v>45047</v>
      </c>
      <c r="AV319" s="40">
        <f t="shared" si="317"/>
        <v>45078</v>
      </c>
    </row>
    <row r="320" spans="1:48" ht="14.25">
      <c r="A320" s="74"/>
      <c r="B320" s="39">
        <f>IFERROR((INDEX(GrantList[Account],MATCH(A320,GrantList[Fund],0))),0)</f>
        <v>0</v>
      </c>
      <c r="C320" s="39">
        <f>IFERROR((INDEX(GrantList[Fund Desc],MATCH(A320,GrantList[Fund],0))),0)</f>
        <v>0</v>
      </c>
      <c r="D320" s="37">
        <f>+AI320</f>
        <v>0</v>
      </c>
      <c r="E320" s="38">
        <f>IFERROR((INDEX(GrantList[Study Type],MATCH(A320,GrantList[Fund],0))),0)</f>
        <v>0</v>
      </c>
      <c r="F320" s="36" t="s">
        <v>17</v>
      </c>
      <c r="G320" s="35">
        <f>IFERROR((INDEX(GrantList[Budget End Date],MATCH(A320,GrantList[Fund],0))),0)</f>
        <v>0</v>
      </c>
      <c r="H320" s="34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6">
        <f>SUM(I320:T320)/12</f>
        <v>0</v>
      </c>
      <c r="V320" s="33"/>
      <c r="W320" s="78">
        <f>IF(W$4&lt;$G320,I320*$E$317,0)</f>
        <v>0</v>
      </c>
      <c r="X320" s="78">
        <f t="shared" ref="X320:AH327" si="318">IF(X$4&lt;$G320,J320*$E$317,0)</f>
        <v>0</v>
      </c>
      <c r="Y320" s="78">
        <f t="shared" si="318"/>
        <v>0</v>
      </c>
      <c r="Z320" s="78">
        <f t="shared" si="318"/>
        <v>0</v>
      </c>
      <c r="AA320" s="78">
        <f t="shared" si="318"/>
        <v>0</v>
      </c>
      <c r="AB320" s="78">
        <f t="shared" si="318"/>
        <v>0</v>
      </c>
      <c r="AC320" s="78">
        <f t="shared" si="318"/>
        <v>0</v>
      </c>
      <c r="AD320" s="78">
        <f t="shared" si="318"/>
        <v>0</v>
      </c>
      <c r="AE320" s="78">
        <f t="shared" si="318"/>
        <v>0</v>
      </c>
      <c r="AF320" s="78">
        <f t="shared" si="318"/>
        <v>0</v>
      </c>
      <c r="AG320" s="78">
        <f t="shared" si="318"/>
        <v>0</v>
      </c>
      <c r="AH320" s="78">
        <f t="shared" si="318"/>
        <v>0</v>
      </c>
      <c r="AI320" s="79">
        <f>SUM(W320:AH320)</f>
        <v>0</v>
      </c>
      <c r="AK320" s="78">
        <f>IF(AND(AK$4&lt;=$G320,$F320="Full Time",$E320="Non-Federal"),W320*$AO$2,IF(AND(AK$4&lt;=$G320,$F320="Full Time",$E320="Federal"),W320*$AL$2,(IF(AND(AK$4&lt;=$G320,$F320="Part Time"),$W320*$AM$2,0))))</f>
        <v>0</v>
      </c>
      <c r="AL320" s="78">
        <f t="shared" ref="AL320:AV327" si="319">IF(AND(AL$4&lt;=$G320,$F320="Full Time",$E320="Non-Federal"),X320*$AO$2,IF(AND(AL$4&lt;=$G320,$F320="Full Time",$E320="Federal"),X320*$AL$2,(IF(AND(AL$4&lt;=$G320,$F320="Part Time"),$W320*$AM$2,0))))</f>
        <v>0</v>
      </c>
      <c r="AM320" s="78">
        <f t="shared" si="319"/>
        <v>0</v>
      </c>
      <c r="AN320" s="78">
        <f t="shared" si="319"/>
        <v>0</v>
      </c>
      <c r="AO320" s="78">
        <f t="shared" si="319"/>
        <v>0</v>
      </c>
      <c r="AP320" s="78">
        <f t="shared" si="319"/>
        <v>0</v>
      </c>
      <c r="AQ320" s="78">
        <f t="shared" si="319"/>
        <v>0</v>
      </c>
      <c r="AR320" s="78">
        <f t="shared" si="319"/>
        <v>0</v>
      </c>
      <c r="AS320" s="78">
        <f t="shared" si="319"/>
        <v>0</v>
      </c>
      <c r="AT320" s="78">
        <f t="shared" si="319"/>
        <v>0</v>
      </c>
      <c r="AU320" s="78">
        <f t="shared" si="319"/>
        <v>0</v>
      </c>
      <c r="AV320" s="78">
        <f t="shared" si="319"/>
        <v>0</v>
      </c>
    </row>
    <row r="321" spans="1:48" ht="14.25">
      <c r="A321" s="74"/>
      <c r="B321" s="39">
        <f>IFERROR((INDEX(GrantList[Account],MATCH(A321,GrantList[Fund],0))),0)</f>
        <v>0</v>
      </c>
      <c r="C321" s="39">
        <f>IFERROR((INDEX(GrantList[Fund Desc],MATCH(A321,GrantList[Fund],0))),0)</f>
        <v>0</v>
      </c>
      <c r="D321" s="37">
        <f t="shared" ref="D321:D327" si="320">+AI321</f>
        <v>0</v>
      </c>
      <c r="E321" s="38">
        <f>IFERROR((INDEX(GrantList[Study Type],MATCH(A321,GrantList[Fund],0))),0)</f>
        <v>0</v>
      </c>
      <c r="F321" s="36" t="str">
        <f>F320</f>
        <v>Full Time</v>
      </c>
      <c r="G321" s="35">
        <f>IFERROR((INDEX(GrantList[Budget End Date],MATCH(A321,GrantList[Fund],0))),0)</f>
        <v>0</v>
      </c>
      <c r="H321" s="34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6">
        <f t="shared" ref="U321:U328" si="321">SUM(I321:T321)/12</f>
        <v>0</v>
      </c>
      <c r="V321" s="33"/>
      <c r="W321" s="78">
        <f t="shared" ref="W321:W327" si="322">IF(W$4&lt;$G321,I321*$E$317,0)</f>
        <v>0</v>
      </c>
      <c r="X321" s="78">
        <f t="shared" si="318"/>
        <v>0</v>
      </c>
      <c r="Y321" s="78">
        <f t="shared" si="318"/>
        <v>0</v>
      </c>
      <c r="Z321" s="78">
        <f t="shared" si="318"/>
        <v>0</v>
      </c>
      <c r="AA321" s="78">
        <f t="shared" si="318"/>
        <v>0</v>
      </c>
      <c r="AB321" s="78">
        <f t="shared" si="318"/>
        <v>0</v>
      </c>
      <c r="AC321" s="78">
        <f t="shared" si="318"/>
        <v>0</v>
      </c>
      <c r="AD321" s="78">
        <f t="shared" si="318"/>
        <v>0</v>
      </c>
      <c r="AE321" s="78">
        <f t="shared" si="318"/>
        <v>0</v>
      </c>
      <c r="AF321" s="78">
        <f t="shared" si="318"/>
        <v>0</v>
      </c>
      <c r="AG321" s="78">
        <f t="shared" si="318"/>
        <v>0</v>
      </c>
      <c r="AH321" s="78">
        <f t="shared" si="318"/>
        <v>0</v>
      </c>
      <c r="AI321" s="79">
        <f t="shared" ref="AI321:AI327" si="323">SUM(W321:AH321)</f>
        <v>0</v>
      </c>
      <c r="AK321" s="78">
        <f t="shared" ref="AK321:AK327" si="324">IF(AND(AK$4&lt;=$G321,$F321="Full Time",$E321="Non-Federal"),W321*$AO$2,IF(AND(AK$4&lt;=$G321,$F321="Full Time",$E321="Federal"),W321*$AL$2,(IF(AND(AK$4&lt;=$G321,$F321="Part Time"),$W321*$AM$2,0))))</f>
        <v>0</v>
      </c>
      <c r="AL321" s="78">
        <f t="shared" si="319"/>
        <v>0</v>
      </c>
      <c r="AM321" s="78">
        <f t="shared" si="319"/>
        <v>0</v>
      </c>
      <c r="AN321" s="78">
        <f t="shared" si="319"/>
        <v>0</v>
      </c>
      <c r="AO321" s="78">
        <f t="shared" si="319"/>
        <v>0</v>
      </c>
      <c r="AP321" s="78">
        <f t="shared" si="319"/>
        <v>0</v>
      </c>
      <c r="AQ321" s="78">
        <f t="shared" si="319"/>
        <v>0</v>
      </c>
      <c r="AR321" s="78">
        <f t="shared" si="319"/>
        <v>0</v>
      </c>
      <c r="AS321" s="78">
        <f t="shared" si="319"/>
        <v>0</v>
      </c>
      <c r="AT321" s="78">
        <f t="shared" si="319"/>
        <v>0</v>
      </c>
      <c r="AU321" s="78">
        <f t="shared" si="319"/>
        <v>0</v>
      </c>
      <c r="AV321" s="78">
        <f t="shared" si="319"/>
        <v>0</v>
      </c>
    </row>
    <row r="322" spans="1:48" ht="14.25">
      <c r="A322" s="74"/>
      <c r="B322" s="39">
        <f>IFERROR((INDEX(GrantList[Account],MATCH(A322,GrantList[Fund],0))),0)</f>
        <v>0</v>
      </c>
      <c r="C322" s="39">
        <f>IFERROR((INDEX(GrantList[Fund Desc],MATCH(A322,GrantList[Fund],0))),0)</f>
        <v>0</v>
      </c>
      <c r="D322" s="37">
        <f t="shared" si="320"/>
        <v>0</v>
      </c>
      <c r="E322" s="38">
        <f>IFERROR((INDEX(GrantList[Study Type],MATCH(A322,GrantList[Fund],0))),0)</f>
        <v>0</v>
      </c>
      <c r="F322" s="36" t="str">
        <f t="shared" ref="F322:F327" si="325">F321</f>
        <v>Full Time</v>
      </c>
      <c r="G322" s="35">
        <f>IFERROR((INDEX(GrantList[Budget End Date],MATCH(A322,GrantList[Fund],0))),0)</f>
        <v>0</v>
      </c>
      <c r="H322" s="34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6">
        <f t="shared" si="321"/>
        <v>0</v>
      </c>
      <c r="V322" s="33"/>
      <c r="W322" s="78">
        <f t="shared" si="322"/>
        <v>0</v>
      </c>
      <c r="X322" s="78">
        <f t="shared" si="318"/>
        <v>0</v>
      </c>
      <c r="Y322" s="78">
        <f t="shared" si="318"/>
        <v>0</v>
      </c>
      <c r="Z322" s="78">
        <f t="shared" si="318"/>
        <v>0</v>
      </c>
      <c r="AA322" s="78">
        <f t="shared" si="318"/>
        <v>0</v>
      </c>
      <c r="AB322" s="78">
        <f t="shared" si="318"/>
        <v>0</v>
      </c>
      <c r="AC322" s="78">
        <f t="shared" si="318"/>
        <v>0</v>
      </c>
      <c r="AD322" s="78">
        <f t="shared" si="318"/>
        <v>0</v>
      </c>
      <c r="AE322" s="78">
        <f t="shared" si="318"/>
        <v>0</v>
      </c>
      <c r="AF322" s="78">
        <f t="shared" si="318"/>
        <v>0</v>
      </c>
      <c r="AG322" s="78">
        <f t="shared" si="318"/>
        <v>0</v>
      </c>
      <c r="AH322" s="78">
        <f t="shared" si="318"/>
        <v>0</v>
      </c>
      <c r="AI322" s="79">
        <f t="shared" si="323"/>
        <v>0</v>
      </c>
      <c r="AK322" s="78">
        <f t="shared" si="324"/>
        <v>0</v>
      </c>
      <c r="AL322" s="78">
        <f t="shared" si="319"/>
        <v>0</v>
      </c>
      <c r="AM322" s="78">
        <f t="shared" si="319"/>
        <v>0</v>
      </c>
      <c r="AN322" s="78">
        <f t="shared" si="319"/>
        <v>0</v>
      </c>
      <c r="AO322" s="78">
        <f t="shared" si="319"/>
        <v>0</v>
      </c>
      <c r="AP322" s="78">
        <f t="shared" si="319"/>
        <v>0</v>
      </c>
      <c r="AQ322" s="78">
        <f t="shared" si="319"/>
        <v>0</v>
      </c>
      <c r="AR322" s="78">
        <f t="shared" si="319"/>
        <v>0</v>
      </c>
      <c r="AS322" s="78">
        <f t="shared" si="319"/>
        <v>0</v>
      </c>
      <c r="AT322" s="78">
        <f t="shared" si="319"/>
        <v>0</v>
      </c>
      <c r="AU322" s="78">
        <f t="shared" si="319"/>
        <v>0</v>
      </c>
      <c r="AV322" s="78">
        <f t="shared" si="319"/>
        <v>0</v>
      </c>
    </row>
    <row r="323" spans="1:48" ht="14.25">
      <c r="A323" s="74"/>
      <c r="B323" s="39">
        <f>IFERROR((INDEX(GrantList[Account],MATCH(A323,GrantList[Fund],0))),0)</f>
        <v>0</v>
      </c>
      <c r="C323" s="39">
        <f>IFERROR((INDEX(GrantList[Fund Desc],MATCH(A323,GrantList[Fund],0))),0)</f>
        <v>0</v>
      </c>
      <c r="D323" s="37">
        <f t="shared" si="320"/>
        <v>0</v>
      </c>
      <c r="E323" s="38">
        <f>IFERROR((INDEX(GrantList[Study Type],MATCH(A323,GrantList[Fund],0))),0)</f>
        <v>0</v>
      </c>
      <c r="F323" s="36" t="str">
        <f t="shared" si="325"/>
        <v>Full Time</v>
      </c>
      <c r="G323" s="35">
        <f>IFERROR((INDEX(GrantList[Budget End Date],MATCH(A323,GrantList[Fund],0))),0)</f>
        <v>0</v>
      </c>
      <c r="H323" s="34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6">
        <f t="shared" si="321"/>
        <v>0</v>
      </c>
      <c r="V323" s="33"/>
      <c r="W323" s="78">
        <f t="shared" si="322"/>
        <v>0</v>
      </c>
      <c r="X323" s="78">
        <f t="shared" si="318"/>
        <v>0</v>
      </c>
      <c r="Y323" s="78">
        <f t="shared" si="318"/>
        <v>0</v>
      </c>
      <c r="Z323" s="78">
        <f t="shared" si="318"/>
        <v>0</v>
      </c>
      <c r="AA323" s="78">
        <f t="shared" si="318"/>
        <v>0</v>
      </c>
      <c r="AB323" s="78">
        <f t="shared" si="318"/>
        <v>0</v>
      </c>
      <c r="AC323" s="78">
        <f t="shared" si="318"/>
        <v>0</v>
      </c>
      <c r="AD323" s="78">
        <f t="shared" si="318"/>
        <v>0</v>
      </c>
      <c r="AE323" s="78">
        <f t="shared" si="318"/>
        <v>0</v>
      </c>
      <c r="AF323" s="78">
        <f t="shared" si="318"/>
        <v>0</v>
      </c>
      <c r="AG323" s="78">
        <f t="shared" si="318"/>
        <v>0</v>
      </c>
      <c r="AH323" s="78">
        <f t="shared" si="318"/>
        <v>0</v>
      </c>
      <c r="AI323" s="79">
        <f t="shared" si="323"/>
        <v>0</v>
      </c>
      <c r="AK323" s="78">
        <f t="shared" si="324"/>
        <v>0</v>
      </c>
      <c r="AL323" s="78">
        <f t="shared" si="319"/>
        <v>0</v>
      </c>
      <c r="AM323" s="78">
        <f t="shared" si="319"/>
        <v>0</v>
      </c>
      <c r="AN323" s="78">
        <f t="shared" si="319"/>
        <v>0</v>
      </c>
      <c r="AO323" s="78">
        <f t="shared" si="319"/>
        <v>0</v>
      </c>
      <c r="AP323" s="78">
        <f t="shared" si="319"/>
        <v>0</v>
      </c>
      <c r="AQ323" s="78">
        <f t="shared" si="319"/>
        <v>0</v>
      </c>
      <c r="AR323" s="78">
        <f t="shared" si="319"/>
        <v>0</v>
      </c>
      <c r="AS323" s="78">
        <f t="shared" si="319"/>
        <v>0</v>
      </c>
      <c r="AT323" s="78">
        <f t="shared" si="319"/>
        <v>0</v>
      </c>
      <c r="AU323" s="78">
        <f t="shared" si="319"/>
        <v>0</v>
      </c>
      <c r="AV323" s="78">
        <f t="shared" si="319"/>
        <v>0</v>
      </c>
    </row>
    <row r="324" spans="1:48" ht="14.25">
      <c r="A324" s="74"/>
      <c r="B324" s="39">
        <f>IFERROR((INDEX(GrantList[Account],MATCH(A324,GrantList[Fund],0))),0)</f>
        <v>0</v>
      </c>
      <c r="C324" s="39">
        <f>IFERROR((INDEX(GrantList[Fund Desc],MATCH(A324,GrantList[Fund],0))),0)</f>
        <v>0</v>
      </c>
      <c r="D324" s="37">
        <f t="shared" si="320"/>
        <v>0</v>
      </c>
      <c r="E324" s="38">
        <f>IFERROR((INDEX(GrantList[Study Type],MATCH(A324,GrantList[Fund],0))),0)</f>
        <v>0</v>
      </c>
      <c r="F324" s="36" t="str">
        <f t="shared" si="325"/>
        <v>Full Time</v>
      </c>
      <c r="G324" s="35">
        <f>IFERROR((INDEX(GrantList[Budget End Date],MATCH(A324,GrantList[Fund],0))),0)</f>
        <v>0</v>
      </c>
      <c r="H324" s="34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6">
        <f t="shared" si="321"/>
        <v>0</v>
      </c>
      <c r="V324" s="33"/>
      <c r="W324" s="78">
        <f t="shared" si="322"/>
        <v>0</v>
      </c>
      <c r="X324" s="78">
        <f t="shared" si="318"/>
        <v>0</v>
      </c>
      <c r="Y324" s="78">
        <f t="shared" si="318"/>
        <v>0</v>
      </c>
      <c r="Z324" s="78">
        <f t="shared" si="318"/>
        <v>0</v>
      </c>
      <c r="AA324" s="78">
        <f t="shared" si="318"/>
        <v>0</v>
      </c>
      <c r="AB324" s="78">
        <f t="shared" si="318"/>
        <v>0</v>
      </c>
      <c r="AC324" s="78">
        <f t="shared" si="318"/>
        <v>0</v>
      </c>
      <c r="AD324" s="78">
        <f t="shared" si="318"/>
        <v>0</v>
      </c>
      <c r="AE324" s="78">
        <f t="shared" si="318"/>
        <v>0</v>
      </c>
      <c r="AF324" s="78">
        <f t="shared" si="318"/>
        <v>0</v>
      </c>
      <c r="AG324" s="78">
        <f t="shared" si="318"/>
        <v>0</v>
      </c>
      <c r="AH324" s="78">
        <f t="shared" si="318"/>
        <v>0</v>
      </c>
      <c r="AI324" s="79">
        <f t="shared" si="323"/>
        <v>0</v>
      </c>
      <c r="AK324" s="78">
        <f t="shared" si="324"/>
        <v>0</v>
      </c>
      <c r="AL324" s="78">
        <f t="shared" si="319"/>
        <v>0</v>
      </c>
      <c r="AM324" s="78">
        <f t="shared" si="319"/>
        <v>0</v>
      </c>
      <c r="AN324" s="78">
        <f t="shared" si="319"/>
        <v>0</v>
      </c>
      <c r="AO324" s="78">
        <f t="shared" si="319"/>
        <v>0</v>
      </c>
      <c r="AP324" s="78">
        <f t="shared" si="319"/>
        <v>0</v>
      </c>
      <c r="AQ324" s="78">
        <f t="shared" si="319"/>
        <v>0</v>
      </c>
      <c r="AR324" s="78">
        <f t="shared" si="319"/>
        <v>0</v>
      </c>
      <c r="AS324" s="78">
        <f t="shared" si="319"/>
        <v>0</v>
      </c>
      <c r="AT324" s="78">
        <f t="shared" si="319"/>
        <v>0</v>
      </c>
      <c r="AU324" s="78">
        <f t="shared" si="319"/>
        <v>0</v>
      </c>
      <c r="AV324" s="78">
        <f t="shared" si="319"/>
        <v>0</v>
      </c>
    </row>
    <row r="325" spans="1:48" ht="14.25">
      <c r="A325" s="74"/>
      <c r="B325" s="39">
        <f>IFERROR((INDEX(GrantList[Account],MATCH(A325,GrantList[Fund],0))),0)</f>
        <v>0</v>
      </c>
      <c r="C325" s="39">
        <f>IFERROR((INDEX(GrantList[Fund Desc],MATCH(A325,GrantList[Fund],0))),0)</f>
        <v>0</v>
      </c>
      <c r="D325" s="37">
        <f t="shared" si="320"/>
        <v>0</v>
      </c>
      <c r="E325" s="38">
        <f>IFERROR((INDEX(GrantList[Study Type],MATCH(A325,GrantList[Fund],0))),0)</f>
        <v>0</v>
      </c>
      <c r="F325" s="36" t="str">
        <f t="shared" si="325"/>
        <v>Full Time</v>
      </c>
      <c r="G325" s="35">
        <f>IFERROR((INDEX(GrantList[Budget End Date],MATCH(A325,GrantList[Fund],0))),0)</f>
        <v>0</v>
      </c>
      <c r="H325" s="34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6">
        <f t="shared" si="321"/>
        <v>0</v>
      </c>
      <c r="V325" s="33"/>
      <c r="W325" s="78">
        <f t="shared" si="322"/>
        <v>0</v>
      </c>
      <c r="X325" s="78">
        <f t="shared" si="318"/>
        <v>0</v>
      </c>
      <c r="Y325" s="78">
        <f t="shared" si="318"/>
        <v>0</v>
      </c>
      <c r="Z325" s="78">
        <f t="shared" si="318"/>
        <v>0</v>
      </c>
      <c r="AA325" s="78">
        <f t="shared" si="318"/>
        <v>0</v>
      </c>
      <c r="AB325" s="78">
        <f t="shared" si="318"/>
        <v>0</v>
      </c>
      <c r="AC325" s="78">
        <f t="shared" si="318"/>
        <v>0</v>
      </c>
      <c r="AD325" s="78">
        <f t="shared" si="318"/>
        <v>0</v>
      </c>
      <c r="AE325" s="78">
        <f t="shared" si="318"/>
        <v>0</v>
      </c>
      <c r="AF325" s="78">
        <f t="shared" si="318"/>
        <v>0</v>
      </c>
      <c r="AG325" s="78">
        <f t="shared" si="318"/>
        <v>0</v>
      </c>
      <c r="AH325" s="78">
        <f t="shared" si="318"/>
        <v>0</v>
      </c>
      <c r="AI325" s="79">
        <f t="shared" si="323"/>
        <v>0</v>
      </c>
      <c r="AK325" s="78">
        <f t="shared" si="324"/>
        <v>0</v>
      </c>
      <c r="AL325" s="78">
        <f t="shared" si="319"/>
        <v>0</v>
      </c>
      <c r="AM325" s="78">
        <f t="shared" si="319"/>
        <v>0</v>
      </c>
      <c r="AN325" s="78">
        <f t="shared" si="319"/>
        <v>0</v>
      </c>
      <c r="AO325" s="78">
        <f t="shared" si="319"/>
        <v>0</v>
      </c>
      <c r="AP325" s="78">
        <f t="shared" si="319"/>
        <v>0</v>
      </c>
      <c r="AQ325" s="78">
        <f t="shared" si="319"/>
        <v>0</v>
      </c>
      <c r="AR325" s="78">
        <f t="shared" si="319"/>
        <v>0</v>
      </c>
      <c r="AS325" s="78">
        <f t="shared" si="319"/>
        <v>0</v>
      </c>
      <c r="AT325" s="78">
        <f t="shared" si="319"/>
        <v>0</v>
      </c>
      <c r="AU325" s="78">
        <f t="shared" si="319"/>
        <v>0</v>
      </c>
      <c r="AV325" s="78">
        <f t="shared" si="319"/>
        <v>0</v>
      </c>
    </row>
    <row r="326" spans="1:48" ht="14.25">
      <c r="A326" s="74"/>
      <c r="B326" s="39">
        <f>IFERROR((INDEX(GrantList[Account],MATCH(A326,GrantList[Fund],0))),0)</f>
        <v>0</v>
      </c>
      <c r="C326" s="39">
        <f>IFERROR((INDEX(GrantList[Fund Desc],MATCH(A326,GrantList[Fund],0))),0)</f>
        <v>0</v>
      </c>
      <c r="D326" s="37">
        <f t="shared" si="320"/>
        <v>0</v>
      </c>
      <c r="E326" s="38">
        <f>IFERROR((INDEX(GrantList[Study Type],MATCH(A326,GrantList[Fund],0))),0)</f>
        <v>0</v>
      </c>
      <c r="F326" s="36" t="str">
        <f t="shared" si="325"/>
        <v>Full Time</v>
      </c>
      <c r="G326" s="35">
        <f>IFERROR((INDEX(GrantList[Budget End Date],MATCH(A326,GrantList[Fund],0))),0)</f>
        <v>0</v>
      </c>
      <c r="H326" s="34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6">
        <f t="shared" si="321"/>
        <v>0</v>
      </c>
      <c r="V326" s="33"/>
      <c r="W326" s="78">
        <f t="shared" si="322"/>
        <v>0</v>
      </c>
      <c r="X326" s="78">
        <f t="shared" si="318"/>
        <v>0</v>
      </c>
      <c r="Y326" s="78">
        <f t="shared" si="318"/>
        <v>0</v>
      </c>
      <c r="Z326" s="78">
        <f t="shared" si="318"/>
        <v>0</v>
      </c>
      <c r="AA326" s="78">
        <f t="shared" si="318"/>
        <v>0</v>
      </c>
      <c r="AB326" s="78">
        <f t="shared" si="318"/>
        <v>0</v>
      </c>
      <c r="AC326" s="78">
        <f t="shared" si="318"/>
        <v>0</v>
      </c>
      <c r="AD326" s="78">
        <f t="shared" si="318"/>
        <v>0</v>
      </c>
      <c r="AE326" s="78">
        <f t="shared" si="318"/>
        <v>0</v>
      </c>
      <c r="AF326" s="78">
        <f t="shared" si="318"/>
        <v>0</v>
      </c>
      <c r="AG326" s="78">
        <f t="shared" si="318"/>
        <v>0</v>
      </c>
      <c r="AH326" s="78">
        <f t="shared" si="318"/>
        <v>0</v>
      </c>
      <c r="AI326" s="79">
        <f t="shared" si="323"/>
        <v>0</v>
      </c>
      <c r="AK326" s="78">
        <f t="shared" si="324"/>
        <v>0</v>
      </c>
      <c r="AL326" s="78">
        <f t="shared" si="319"/>
        <v>0</v>
      </c>
      <c r="AM326" s="78">
        <f t="shared" si="319"/>
        <v>0</v>
      </c>
      <c r="AN326" s="78">
        <f t="shared" si="319"/>
        <v>0</v>
      </c>
      <c r="AO326" s="78">
        <f t="shared" si="319"/>
        <v>0</v>
      </c>
      <c r="AP326" s="78">
        <f t="shared" si="319"/>
        <v>0</v>
      </c>
      <c r="AQ326" s="78">
        <f t="shared" si="319"/>
        <v>0</v>
      </c>
      <c r="AR326" s="78">
        <f t="shared" si="319"/>
        <v>0</v>
      </c>
      <c r="AS326" s="78">
        <f t="shared" si="319"/>
        <v>0</v>
      </c>
      <c r="AT326" s="78">
        <f t="shared" si="319"/>
        <v>0</v>
      </c>
      <c r="AU326" s="78">
        <f t="shared" si="319"/>
        <v>0</v>
      </c>
      <c r="AV326" s="78">
        <f t="shared" si="319"/>
        <v>0</v>
      </c>
    </row>
    <row r="327" spans="1:48" ht="14.25">
      <c r="A327" s="74"/>
      <c r="B327" s="39">
        <f>IFERROR((INDEX(GrantList[Account],MATCH(A327,GrantList[Fund],0))),0)</f>
        <v>0</v>
      </c>
      <c r="C327" s="39">
        <f>IFERROR((INDEX(GrantList[Fund Desc],MATCH(A327,GrantList[Fund],0))),0)</f>
        <v>0</v>
      </c>
      <c r="D327" s="37">
        <f t="shared" si="320"/>
        <v>0</v>
      </c>
      <c r="E327" s="38">
        <f>IFERROR((INDEX(GrantList[Study Type],MATCH(A327,GrantList[Fund],0))),0)</f>
        <v>0</v>
      </c>
      <c r="F327" s="36" t="str">
        <f t="shared" si="325"/>
        <v>Full Time</v>
      </c>
      <c r="G327" s="35">
        <f>IFERROR((INDEX(GrantList[Budget End Date],MATCH(A327,GrantList[Fund],0))),0)</f>
        <v>0</v>
      </c>
      <c r="H327" s="34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6">
        <f t="shared" si="321"/>
        <v>0</v>
      </c>
      <c r="V327" s="33"/>
      <c r="W327" s="78">
        <f t="shared" si="322"/>
        <v>0</v>
      </c>
      <c r="X327" s="78">
        <f t="shared" si="318"/>
        <v>0</v>
      </c>
      <c r="Y327" s="78">
        <f t="shared" si="318"/>
        <v>0</v>
      </c>
      <c r="Z327" s="78">
        <f t="shared" si="318"/>
        <v>0</v>
      </c>
      <c r="AA327" s="78">
        <f t="shared" si="318"/>
        <v>0</v>
      </c>
      <c r="AB327" s="78">
        <f t="shared" si="318"/>
        <v>0</v>
      </c>
      <c r="AC327" s="78">
        <f t="shared" si="318"/>
        <v>0</v>
      </c>
      <c r="AD327" s="78">
        <f t="shared" si="318"/>
        <v>0</v>
      </c>
      <c r="AE327" s="78">
        <f t="shared" si="318"/>
        <v>0</v>
      </c>
      <c r="AF327" s="78">
        <f t="shared" si="318"/>
        <v>0</v>
      </c>
      <c r="AG327" s="78">
        <f t="shared" si="318"/>
        <v>0</v>
      </c>
      <c r="AH327" s="78">
        <f t="shared" si="318"/>
        <v>0</v>
      </c>
      <c r="AI327" s="79">
        <f t="shared" si="323"/>
        <v>0</v>
      </c>
      <c r="AK327" s="78">
        <f t="shared" si="324"/>
        <v>0</v>
      </c>
      <c r="AL327" s="78">
        <f t="shared" si="319"/>
        <v>0</v>
      </c>
      <c r="AM327" s="78">
        <f t="shared" si="319"/>
        <v>0</v>
      </c>
      <c r="AN327" s="78">
        <f t="shared" si="319"/>
        <v>0</v>
      </c>
      <c r="AO327" s="78">
        <f t="shared" si="319"/>
        <v>0</v>
      </c>
      <c r="AP327" s="78">
        <f t="shared" si="319"/>
        <v>0</v>
      </c>
      <c r="AQ327" s="78">
        <f t="shared" si="319"/>
        <v>0</v>
      </c>
      <c r="AR327" s="78">
        <f t="shared" si="319"/>
        <v>0</v>
      </c>
      <c r="AS327" s="78">
        <f t="shared" si="319"/>
        <v>0</v>
      </c>
      <c r="AT327" s="78">
        <f t="shared" si="319"/>
        <v>0</v>
      </c>
      <c r="AU327" s="78">
        <f t="shared" si="319"/>
        <v>0</v>
      </c>
      <c r="AV327" s="78">
        <f t="shared" si="319"/>
        <v>0</v>
      </c>
    </row>
    <row r="328" spans="1:48" ht="13.5" customHeight="1">
      <c r="C328" s="32" t="s">
        <v>16</v>
      </c>
      <c r="D328" s="31">
        <f>SUM(D320:D327)</f>
        <v>0</v>
      </c>
      <c r="E328" s="30"/>
      <c r="F328" s="29"/>
      <c r="I328" s="76">
        <f t="shared" ref="I328:T328" si="326">SUM(I320:I327)</f>
        <v>0</v>
      </c>
      <c r="J328" s="76">
        <f t="shared" si="326"/>
        <v>0</v>
      </c>
      <c r="K328" s="76">
        <f t="shared" si="326"/>
        <v>0</v>
      </c>
      <c r="L328" s="76">
        <f t="shared" si="326"/>
        <v>0</v>
      </c>
      <c r="M328" s="76">
        <f t="shared" si="326"/>
        <v>0</v>
      </c>
      <c r="N328" s="76">
        <f t="shared" si="326"/>
        <v>0</v>
      </c>
      <c r="O328" s="76">
        <f t="shared" si="326"/>
        <v>0</v>
      </c>
      <c r="P328" s="76">
        <f t="shared" si="326"/>
        <v>0</v>
      </c>
      <c r="Q328" s="76">
        <f t="shared" si="326"/>
        <v>0</v>
      </c>
      <c r="R328" s="76">
        <f t="shared" si="326"/>
        <v>0</v>
      </c>
      <c r="S328" s="76">
        <f t="shared" si="326"/>
        <v>0</v>
      </c>
      <c r="T328" s="76">
        <f t="shared" si="326"/>
        <v>0</v>
      </c>
      <c r="U328" s="76">
        <f t="shared" si="321"/>
        <v>0</v>
      </c>
      <c r="V328" s="26"/>
      <c r="W328" s="78">
        <f>SUM(W320:W327)</f>
        <v>0</v>
      </c>
      <c r="X328" s="78">
        <f t="shared" ref="X328:AH328" si="327">SUM(X320:X327)</f>
        <v>0</v>
      </c>
      <c r="Y328" s="78">
        <f t="shared" si="327"/>
        <v>0</v>
      </c>
      <c r="Z328" s="78">
        <f t="shared" si="327"/>
        <v>0</v>
      </c>
      <c r="AA328" s="78">
        <f t="shared" si="327"/>
        <v>0</v>
      </c>
      <c r="AB328" s="78">
        <f t="shared" si="327"/>
        <v>0</v>
      </c>
      <c r="AC328" s="78">
        <f t="shared" si="327"/>
        <v>0</v>
      </c>
      <c r="AD328" s="78">
        <f t="shared" si="327"/>
        <v>0</v>
      </c>
      <c r="AE328" s="78">
        <f t="shared" si="327"/>
        <v>0</v>
      </c>
      <c r="AF328" s="78">
        <f t="shared" si="327"/>
        <v>0</v>
      </c>
      <c r="AG328" s="78">
        <f t="shared" si="327"/>
        <v>0</v>
      </c>
      <c r="AH328" s="78">
        <f t="shared" si="327"/>
        <v>0</v>
      </c>
      <c r="AI328" s="78">
        <f t="shared" ref="AI328" si="328">SUM(AI320:AI327)</f>
        <v>0</v>
      </c>
      <c r="AK328" s="78">
        <f>SUM(AK320:AK327)</f>
        <v>0</v>
      </c>
      <c r="AL328" s="78">
        <f t="shared" ref="AL328:AV328" si="329">SUM(AL320:AL327)</f>
        <v>0</v>
      </c>
      <c r="AM328" s="78">
        <f t="shared" si="329"/>
        <v>0</v>
      </c>
      <c r="AN328" s="78">
        <f t="shared" si="329"/>
        <v>0</v>
      </c>
      <c r="AO328" s="78">
        <f t="shared" si="329"/>
        <v>0</v>
      </c>
      <c r="AP328" s="78">
        <f t="shared" si="329"/>
        <v>0</v>
      </c>
      <c r="AQ328" s="78">
        <f t="shared" si="329"/>
        <v>0</v>
      </c>
      <c r="AR328" s="78">
        <f t="shared" si="329"/>
        <v>0</v>
      </c>
      <c r="AS328" s="78">
        <f t="shared" si="329"/>
        <v>0</v>
      </c>
      <c r="AT328" s="78">
        <f t="shared" si="329"/>
        <v>0</v>
      </c>
      <c r="AU328" s="78">
        <f t="shared" si="329"/>
        <v>0</v>
      </c>
      <c r="AV328" s="78">
        <f t="shared" si="329"/>
        <v>0</v>
      </c>
    </row>
    <row r="329" spans="1:48">
      <c r="D329" s="25">
        <f>+D328-D317</f>
        <v>0</v>
      </c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7"/>
      <c r="V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</row>
    <row r="330" spans="1:48">
      <c r="D330" s="25"/>
    </row>
    <row r="331" spans="1:48">
      <c r="D331" s="25"/>
    </row>
    <row r="332" spans="1:48" ht="12.75">
      <c r="A332" s="47" t="s">
        <v>90</v>
      </c>
      <c r="B332" s="113"/>
      <c r="D332" s="46"/>
      <c r="E332" s="45">
        <f>D332/12</f>
        <v>0</v>
      </c>
      <c r="F332" s="24" t="s">
        <v>24</v>
      </c>
      <c r="AL332" s="73">
        <v>0.30499999999999999</v>
      </c>
      <c r="AM332" s="73">
        <v>0.09</v>
      </c>
      <c r="AO332" s="73">
        <v>0.32600000000000001</v>
      </c>
    </row>
    <row r="333" spans="1:48" ht="12.75">
      <c r="A333" s="47" t="s">
        <v>91</v>
      </c>
      <c r="B333" s="44"/>
      <c r="J333" s="43"/>
      <c r="K333" s="43"/>
      <c r="L333" s="43"/>
      <c r="M333" s="43"/>
      <c r="N333" s="43"/>
      <c r="AK333" s="24" t="s">
        <v>23</v>
      </c>
    </row>
    <row r="334" spans="1:48">
      <c r="A334" s="42" t="s">
        <v>15</v>
      </c>
      <c r="B334" s="42" t="s">
        <v>14</v>
      </c>
      <c r="C334" s="42" t="s">
        <v>13</v>
      </c>
      <c r="D334" s="42" t="s">
        <v>21</v>
      </c>
      <c r="E334" s="42" t="s">
        <v>22</v>
      </c>
      <c r="F334" s="42" t="s">
        <v>20</v>
      </c>
      <c r="G334" s="42" t="s">
        <v>19</v>
      </c>
      <c r="I334" s="40">
        <f>I319</f>
        <v>44743</v>
      </c>
      <c r="J334" s="40">
        <f t="shared" ref="J334:T334" si="330">J319</f>
        <v>44774</v>
      </c>
      <c r="K334" s="40">
        <f t="shared" si="330"/>
        <v>44805</v>
      </c>
      <c r="L334" s="40">
        <f t="shared" si="330"/>
        <v>44835</v>
      </c>
      <c r="M334" s="40">
        <f t="shared" si="330"/>
        <v>44866</v>
      </c>
      <c r="N334" s="40">
        <f t="shared" si="330"/>
        <v>44896</v>
      </c>
      <c r="O334" s="40">
        <f t="shared" si="330"/>
        <v>44927</v>
      </c>
      <c r="P334" s="40">
        <f t="shared" si="330"/>
        <v>44958</v>
      </c>
      <c r="Q334" s="40">
        <f t="shared" si="330"/>
        <v>44986</v>
      </c>
      <c r="R334" s="40">
        <f t="shared" si="330"/>
        <v>45017</v>
      </c>
      <c r="S334" s="40">
        <f t="shared" si="330"/>
        <v>45047</v>
      </c>
      <c r="T334" s="40">
        <f t="shared" si="330"/>
        <v>45078</v>
      </c>
      <c r="U334" s="41" t="s">
        <v>57</v>
      </c>
      <c r="W334" s="40">
        <f>I334</f>
        <v>44743</v>
      </c>
      <c r="X334" s="40">
        <f t="shared" ref="X334:AH334" si="331">J334</f>
        <v>44774</v>
      </c>
      <c r="Y334" s="40">
        <f t="shared" si="331"/>
        <v>44805</v>
      </c>
      <c r="Z334" s="40">
        <f t="shared" si="331"/>
        <v>44835</v>
      </c>
      <c r="AA334" s="40">
        <f t="shared" si="331"/>
        <v>44866</v>
      </c>
      <c r="AB334" s="40">
        <f t="shared" si="331"/>
        <v>44896</v>
      </c>
      <c r="AC334" s="40">
        <f t="shared" si="331"/>
        <v>44927</v>
      </c>
      <c r="AD334" s="40">
        <f t="shared" si="331"/>
        <v>44958</v>
      </c>
      <c r="AE334" s="40">
        <f t="shared" si="331"/>
        <v>44986</v>
      </c>
      <c r="AF334" s="40">
        <f t="shared" si="331"/>
        <v>45017</v>
      </c>
      <c r="AG334" s="40">
        <f t="shared" si="331"/>
        <v>45047</v>
      </c>
      <c r="AH334" s="40">
        <f t="shared" si="331"/>
        <v>45078</v>
      </c>
      <c r="AI334" s="41" t="s">
        <v>18</v>
      </c>
      <c r="AK334" s="40">
        <f>W334</f>
        <v>44743</v>
      </c>
      <c r="AL334" s="40">
        <f t="shared" ref="AL334:AV334" si="332">X334</f>
        <v>44774</v>
      </c>
      <c r="AM334" s="40">
        <f t="shared" si="332"/>
        <v>44805</v>
      </c>
      <c r="AN334" s="40">
        <f t="shared" si="332"/>
        <v>44835</v>
      </c>
      <c r="AO334" s="40">
        <f t="shared" si="332"/>
        <v>44866</v>
      </c>
      <c r="AP334" s="40">
        <f t="shared" si="332"/>
        <v>44896</v>
      </c>
      <c r="AQ334" s="40">
        <f t="shared" si="332"/>
        <v>44927</v>
      </c>
      <c r="AR334" s="40">
        <f t="shared" si="332"/>
        <v>44958</v>
      </c>
      <c r="AS334" s="40">
        <f t="shared" si="332"/>
        <v>44986</v>
      </c>
      <c r="AT334" s="40">
        <f t="shared" si="332"/>
        <v>45017</v>
      </c>
      <c r="AU334" s="40">
        <f t="shared" si="332"/>
        <v>45047</v>
      </c>
      <c r="AV334" s="40">
        <f t="shared" si="332"/>
        <v>45078</v>
      </c>
    </row>
    <row r="335" spans="1:48" ht="14.25">
      <c r="A335" s="74"/>
      <c r="B335" s="39">
        <f>IFERROR((INDEX(GrantList[Account],MATCH(A335,GrantList[Fund],0))),0)</f>
        <v>0</v>
      </c>
      <c r="C335" s="39">
        <f>IFERROR((INDEX(GrantList[Fund Desc],MATCH(A335,GrantList[Fund],0))),0)</f>
        <v>0</v>
      </c>
      <c r="D335" s="37">
        <f>+AI335</f>
        <v>0</v>
      </c>
      <c r="E335" s="38">
        <f>IFERROR((INDEX(GrantList[Study Type],MATCH(A335,GrantList[Fund],0))),0)</f>
        <v>0</v>
      </c>
      <c r="F335" s="36" t="s">
        <v>17</v>
      </c>
      <c r="G335" s="35">
        <f>IFERROR((INDEX(GrantList[Budget End Date],MATCH(A335,GrantList[Fund],0))),0)</f>
        <v>0</v>
      </c>
      <c r="H335" s="34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6">
        <f>SUM(I335:T335)/12</f>
        <v>0</v>
      </c>
      <c r="V335" s="33"/>
      <c r="W335" s="78">
        <f>IF(W$4&lt;$G335,I335*$E$332,0)</f>
        <v>0</v>
      </c>
      <c r="X335" s="78">
        <f t="shared" ref="X335:AH342" si="333">IF(X$4&lt;$G335,J335*$E$332,0)</f>
        <v>0</v>
      </c>
      <c r="Y335" s="78">
        <f t="shared" si="333"/>
        <v>0</v>
      </c>
      <c r="Z335" s="78">
        <f t="shared" si="333"/>
        <v>0</v>
      </c>
      <c r="AA335" s="78">
        <f t="shared" si="333"/>
        <v>0</v>
      </c>
      <c r="AB335" s="78">
        <f t="shared" si="333"/>
        <v>0</v>
      </c>
      <c r="AC335" s="78">
        <f t="shared" si="333"/>
        <v>0</v>
      </c>
      <c r="AD335" s="78">
        <f t="shared" si="333"/>
        <v>0</v>
      </c>
      <c r="AE335" s="78">
        <f t="shared" si="333"/>
        <v>0</v>
      </c>
      <c r="AF335" s="78">
        <f t="shared" si="333"/>
        <v>0</v>
      </c>
      <c r="AG335" s="78">
        <f t="shared" si="333"/>
        <v>0</v>
      </c>
      <c r="AH335" s="78">
        <f t="shared" si="333"/>
        <v>0</v>
      </c>
      <c r="AI335" s="79">
        <f>SUM(W335:AH335)</f>
        <v>0</v>
      </c>
      <c r="AK335" s="78">
        <f>IF(AND(AK$4&lt;=$G335,$F335="Full Time",$E335="Non-Federal"),W335*$AO$2,IF(AND(AK$4&lt;=$G335,$F335="Full Time",$E335="Federal"),W335*$AL$2,(IF(AND(AK$4&lt;=$G335,$F335="Part Time"),$W335*$AM$2,0))))</f>
        <v>0</v>
      </c>
      <c r="AL335" s="78">
        <f t="shared" ref="AL335:AV342" si="334">IF(AND(AL$4&lt;=$G335,$F335="Full Time",$E335="Non-Federal"),X335*$AO$2,IF(AND(AL$4&lt;=$G335,$F335="Full Time",$E335="Federal"),X335*$AL$2,(IF(AND(AL$4&lt;=$G335,$F335="Part Time"),$W335*$AM$2,0))))</f>
        <v>0</v>
      </c>
      <c r="AM335" s="78">
        <f t="shared" si="334"/>
        <v>0</v>
      </c>
      <c r="AN335" s="78">
        <f t="shared" si="334"/>
        <v>0</v>
      </c>
      <c r="AO335" s="78">
        <f t="shared" si="334"/>
        <v>0</v>
      </c>
      <c r="AP335" s="78">
        <f t="shared" si="334"/>
        <v>0</v>
      </c>
      <c r="AQ335" s="78">
        <f t="shared" si="334"/>
        <v>0</v>
      </c>
      <c r="AR335" s="78">
        <f t="shared" si="334"/>
        <v>0</v>
      </c>
      <c r="AS335" s="78">
        <f t="shared" si="334"/>
        <v>0</v>
      </c>
      <c r="AT335" s="78">
        <f t="shared" si="334"/>
        <v>0</v>
      </c>
      <c r="AU335" s="78">
        <f t="shared" si="334"/>
        <v>0</v>
      </c>
      <c r="AV335" s="78">
        <f t="shared" si="334"/>
        <v>0</v>
      </c>
    </row>
    <row r="336" spans="1:48" ht="14.25">
      <c r="A336" s="74"/>
      <c r="B336" s="39">
        <f>IFERROR((INDEX(GrantList[Account],MATCH(A336,GrantList[Fund],0))),0)</f>
        <v>0</v>
      </c>
      <c r="C336" s="39">
        <f>IFERROR((INDEX(GrantList[Fund Desc],MATCH(A336,GrantList[Fund],0))),0)</f>
        <v>0</v>
      </c>
      <c r="D336" s="37">
        <f t="shared" ref="D336:D342" si="335">+AI336</f>
        <v>0</v>
      </c>
      <c r="E336" s="38">
        <f>IFERROR((INDEX(GrantList[Study Type],MATCH(A336,GrantList[Fund],0))),0)</f>
        <v>0</v>
      </c>
      <c r="F336" s="36" t="str">
        <f>F335</f>
        <v>Full Time</v>
      </c>
      <c r="G336" s="35">
        <f>IFERROR((INDEX(GrantList[Budget End Date],MATCH(A336,GrantList[Fund],0))),0)</f>
        <v>0</v>
      </c>
      <c r="H336" s="34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6">
        <f t="shared" ref="U336:U343" si="336">SUM(I336:T336)/12</f>
        <v>0</v>
      </c>
      <c r="V336" s="33"/>
      <c r="W336" s="78">
        <f t="shared" ref="W336:W342" si="337">IF(W$4&lt;$G336,I336*$E$332,0)</f>
        <v>0</v>
      </c>
      <c r="X336" s="78">
        <f t="shared" si="333"/>
        <v>0</v>
      </c>
      <c r="Y336" s="78">
        <f t="shared" si="333"/>
        <v>0</v>
      </c>
      <c r="Z336" s="78">
        <f t="shared" si="333"/>
        <v>0</v>
      </c>
      <c r="AA336" s="78">
        <f t="shared" si="333"/>
        <v>0</v>
      </c>
      <c r="AB336" s="78">
        <f t="shared" si="333"/>
        <v>0</v>
      </c>
      <c r="AC336" s="78">
        <f t="shared" si="333"/>
        <v>0</v>
      </c>
      <c r="AD336" s="78">
        <f t="shared" si="333"/>
        <v>0</v>
      </c>
      <c r="AE336" s="78">
        <f t="shared" si="333"/>
        <v>0</v>
      </c>
      <c r="AF336" s="78">
        <f t="shared" si="333"/>
        <v>0</v>
      </c>
      <c r="AG336" s="78">
        <f t="shared" si="333"/>
        <v>0</v>
      </c>
      <c r="AH336" s="78">
        <f t="shared" si="333"/>
        <v>0</v>
      </c>
      <c r="AI336" s="79">
        <f t="shared" ref="AI336:AI342" si="338">SUM(W336:AH336)</f>
        <v>0</v>
      </c>
      <c r="AK336" s="78">
        <f t="shared" ref="AK336:AK342" si="339">IF(AND(AK$4&lt;=$G336,$F336="Full Time",$E336="Non-Federal"),W336*$AO$2,IF(AND(AK$4&lt;=$G336,$F336="Full Time",$E336="Federal"),W336*$AL$2,(IF(AND(AK$4&lt;=$G336,$F336="Part Time"),$W336*$AM$2,0))))</f>
        <v>0</v>
      </c>
      <c r="AL336" s="78">
        <f t="shared" si="334"/>
        <v>0</v>
      </c>
      <c r="AM336" s="78">
        <f t="shared" si="334"/>
        <v>0</v>
      </c>
      <c r="AN336" s="78">
        <f t="shared" si="334"/>
        <v>0</v>
      </c>
      <c r="AO336" s="78">
        <f t="shared" si="334"/>
        <v>0</v>
      </c>
      <c r="AP336" s="78">
        <f t="shared" si="334"/>
        <v>0</v>
      </c>
      <c r="AQ336" s="78">
        <f t="shared" si="334"/>
        <v>0</v>
      </c>
      <c r="AR336" s="78">
        <f t="shared" si="334"/>
        <v>0</v>
      </c>
      <c r="AS336" s="78">
        <f t="shared" si="334"/>
        <v>0</v>
      </c>
      <c r="AT336" s="78">
        <f t="shared" si="334"/>
        <v>0</v>
      </c>
      <c r="AU336" s="78">
        <f t="shared" si="334"/>
        <v>0</v>
      </c>
      <c r="AV336" s="78">
        <f t="shared" si="334"/>
        <v>0</v>
      </c>
    </row>
    <row r="337" spans="1:48" ht="14.25">
      <c r="A337" s="74"/>
      <c r="B337" s="39">
        <f>IFERROR((INDEX(GrantList[Account],MATCH(A337,GrantList[Fund],0))),0)</f>
        <v>0</v>
      </c>
      <c r="C337" s="39">
        <f>IFERROR((INDEX(GrantList[Fund Desc],MATCH(A337,GrantList[Fund],0))),0)</f>
        <v>0</v>
      </c>
      <c r="D337" s="37">
        <f t="shared" si="335"/>
        <v>0</v>
      </c>
      <c r="E337" s="38">
        <f>IFERROR((INDEX(GrantList[Study Type],MATCH(A337,GrantList[Fund],0))),0)</f>
        <v>0</v>
      </c>
      <c r="F337" s="36" t="str">
        <f t="shared" ref="F337:F342" si="340">F336</f>
        <v>Full Time</v>
      </c>
      <c r="G337" s="35">
        <f>IFERROR((INDEX(GrantList[Budget End Date],MATCH(A337,GrantList[Fund],0))),0)</f>
        <v>0</v>
      </c>
      <c r="H337" s="34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6">
        <f t="shared" si="336"/>
        <v>0</v>
      </c>
      <c r="V337" s="33"/>
      <c r="W337" s="78">
        <f t="shared" si="337"/>
        <v>0</v>
      </c>
      <c r="X337" s="78">
        <f t="shared" si="333"/>
        <v>0</v>
      </c>
      <c r="Y337" s="78">
        <f t="shared" si="333"/>
        <v>0</v>
      </c>
      <c r="Z337" s="78">
        <f t="shared" si="333"/>
        <v>0</v>
      </c>
      <c r="AA337" s="78">
        <f t="shared" si="333"/>
        <v>0</v>
      </c>
      <c r="AB337" s="78">
        <f t="shared" si="333"/>
        <v>0</v>
      </c>
      <c r="AC337" s="78">
        <f t="shared" si="333"/>
        <v>0</v>
      </c>
      <c r="AD337" s="78">
        <f t="shared" si="333"/>
        <v>0</v>
      </c>
      <c r="AE337" s="78">
        <f t="shared" si="333"/>
        <v>0</v>
      </c>
      <c r="AF337" s="78">
        <f t="shared" si="333"/>
        <v>0</v>
      </c>
      <c r="AG337" s="78">
        <f t="shared" si="333"/>
        <v>0</v>
      </c>
      <c r="AH337" s="78">
        <f t="shared" si="333"/>
        <v>0</v>
      </c>
      <c r="AI337" s="79">
        <f t="shared" si="338"/>
        <v>0</v>
      </c>
      <c r="AK337" s="78">
        <f t="shared" si="339"/>
        <v>0</v>
      </c>
      <c r="AL337" s="78">
        <f t="shared" si="334"/>
        <v>0</v>
      </c>
      <c r="AM337" s="78">
        <f t="shared" si="334"/>
        <v>0</v>
      </c>
      <c r="AN337" s="78">
        <f t="shared" si="334"/>
        <v>0</v>
      </c>
      <c r="AO337" s="78">
        <f t="shared" si="334"/>
        <v>0</v>
      </c>
      <c r="AP337" s="78">
        <f t="shared" si="334"/>
        <v>0</v>
      </c>
      <c r="AQ337" s="78">
        <f t="shared" si="334"/>
        <v>0</v>
      </c>
      <c r="AR337" s="78">
        <f t="shared" si="334"/>
        <v>0</v>
      </c>
      <c r="AS337" s="78">
        <f t="shared" si="334"/>
        <v>0</v>
      </c>
      <c r="AT337" s="78">
        <f t="shared" si="334"/>
        <v>0</v>
      </c>
      <c r="AU337" s="78">
        <f t="shared" si="334"/>
        <v>0</v>
      </c>
      <c r="AV337" s="78">
        <f t="shared" si="334"/>
        <v>0</v>
      </c>
    </row>
    <row r="338" spans="1:48" ht="14.25">
      <c r="A338" s="74"/>
      <c r="B338" s="39">
        <f>IFERROR((INDEX(GrantList[Account],MATCH(A338,GrantList[Fund],0))),0)</f>
        <v>0</v>
      </c>
      <c r="C338" s="39">
        <f>IFERROR((INDEX(GrantList[Fund Desc],MATCH(A338,GrantList[Fund],0))),0)</f>
        <v>0</v>
      </c>
      <c r="D338" s="37">
        <f t="shared" si="335"/>
        <v>0</v>
      </c>
      <c r="E338" s="38">
        <f>IFERROR((INDEX(GrantList[Study Type],MATCH(A338,GrantList[Fund],0))),0)</f>
        <v>0</v>
      </c>
      <c r="F338" s="36" t="str">
        <f t="shared" si="340"/>
        <v>Full Time</v>
      </c>
      <c r="G338" s="35">
        <f>IFERROR((INDEX(GrantList[Budget End Date],MATCH(A338,GrantList[Fund],0))),0)</f>
        <v>0</v>
      </c>
      <c r="H338" s="34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6">
        <f t="shared" si="336"/>
        <v>0</v>
      </c>
      <c r="V338" s="33"/>
      <c r="W338" s="78">
        <f t="shared" si="337"/>
        <v>0</v>
      </c>
      <c r="X338" s="78">
        <f t="shared" si="333"/>
        <v>0</v>
      </c>
      <c r="Y338" s="78">
        <f t="shared" si="333"/>
        <v>0</v>
      </c>
      <c r="Z338" s="78">
        <f t="shared" si="333"/>
        <v>0</v>
      </c>
      <c r="AA338" s="78">
        <f t="shared" si="333"/>
        <v>0</v>
      </c>
      <c r="AB338" s="78">
        <f t="shared" si="333"/>
        <v>0</v>
      </c>
      <c r="AC338" s="78">
        <f t="shared" si="333"/>
        <v>0</v>
      </c>
      <c r="AD338" s="78">
        <f t="shared" si="333"/>
        <v>0</v>
      </c>
      <c r="AE338" s="78">
        <f t="shared" si="333"/>
        <v>0</v>
      </c>
      <c r="AF338" s="78">
        <f t="shared" si="333"/>
        <v>0</v>
      </c>
      <c r="AG338" s="78">
        <f t="shared" si="333"/>
        <v>0</v>
      </c>
      <c r="AH338" s="78">
        <f t="shared" si="333"/>
        <v>0</v>
      </c>
      <c r="AI338" s="79">
        <f t="shared" si="338"/>
        <v>0</v>
      </c>
      <c r="AK338" s="78">
        <f t="shared" si="339"/>
        <v>0</v>
      </c>
      <c r="AL338" s="78">
        <f t="shared" si="334"/>
        <v>0</v>
      </c>
      <c r="AM338" s="78">
        <f t="shared" si="334"/>
        <v>0</v>
      </c>
      <c r="AN338" s="78">
        <f t="shared" si="334"/>
        <v>0</v>
      </c>
      <c r="AO338" s="78">
        <f t="shared" si="334"/>
        <v>0</v>
      </c>
      <c r="AP338" s="78">
        <f t="shared" si="334"/>
        <v>0</v>
      </c>
      <c r="AQ338" s="78">
        <f t="shared" si="334"/>
        <v>0</v>
      </c>
      <c r="AR338" s="78">
        <f t="shared" si="334"/>
        <v>0</v>
      </c>
      <c r="AS338" s="78">
        <f t="shared" si="334"/>
        <v>0</v>
      </c>
      <c r="AT338" s="78">
        <f t="shared" si="334"/>
        <v>0</v>
      </c>
      <c r="AU338" s="78">
        <f t="shared" si="334"/>
        <v>0</v>
      </c>
      <c r="AV338" s="78">
        <f t="shared" si="334"/>
        <v>0</v>
      </c>
    </row>
    <row r="339" spans="1:48" ht="14.25">
      <c r="A339" s="74"/>
      <c r="B339" s="39">
        <f>IFERROR((INDEX(GrantList[Account],MATCH(A339,GrantList[Fund],0))),0)</f>
        <v>0</v>
      </c>
      <c r="C339" s="39">
        <f>IFERROR((INDEX(GrantList[Fund Desc],MATCH(A339,GrantList[Fund],0))),0)</f>
        <v>0</v>
      </c>
      <c r="D339" s="37">
        <f t="shared" si="335"/>
        <v>0</v>
      </c>
      <c r="E339" s="38">
        <f>IFERROR((INDEX(GrantList[Study Type],MATCH(A339,GrantList[Fund],0))),0)</f>
        <v>0</v>
      </c>
      <c r="F339" s="36" t="str">
        <f t="shared" si="340"/>
        <v>Full Time</v>
      </c>
      <c r="G339" s="35">
        <f>IFERROR((INDEX(GrantList[Budget End Date],MATCH(A339,GrantList[Fund],0))),0)</f>
        <v>0</v>
      </c>
      <c r="H339" s="34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6">
        <f t="shared" si="336"/>
        <v>0</v>
      </c>
      <c r="V339" s="33"/>
      <c r="W339" s="78">
        <f t="shared" si="337"/>
        <v>0</v>
      </c>
      <c r="X339" s="78">
        <f t="shared" si="333"/>
        <v>0</v>
      </c>
      <c r="Y339" s="78">
        <f t="shared" si="333"/>
        <v>0</v>
      </c>
      <c r="Z339" s="78">
        <f t="shared" si="333"/>
        <v>0</v>
      </c>
      <c r="AA339" s="78">
        <f t="shared" si="333"/>
        <v>0</v>
      </c>
      <c r="AB339" s="78">
        <f t="shared" si="333"/>
        <v>0</v>
      </c>
      <c r="AC339" s="78">
        <f t="shared" si="333"/>
        <v>0</v>
      </c>
      <c r="AD339" s="78">
        <f t="shared" si="333"/>
        <v>0</v>
      </c>
      <c r="AE339" s="78">
        <f t="shared" si="333"/>
        <v>0</v>
      </c>
      <c r="AF339" s="78">
        <f t="shared" si="333"/>
        <v>0</v>
      </c>
      <c r="AG339" s="78">
        <f t="shared" si="333"/>
        <v>0</v>
      </c>
      <c r="AH339" s="78">
        <f t="shared" si="333"/>
        <v>0</v>
      </c>
      <c r="AI339" s="79">
        <f t="shared" si="338"/>
        <v>0</v>
      </c>
      <c r="AK339" s="78">
        <f t="shared" si="339"/>
        <v>0</v>
      </c>
      <c r="AL339" s="78">
        <f t="shared" si="334"/>
        <v>0</v>
      </c>
      <c r="AM339" s="78">
        <f t="shared" si="334"/>
        <v>0</v>
      </c>
      <c r="AN339" s="78">
        <f t="shared" si="334"/>
        <v>0</v>
      </c>
      <c r="AO339" s="78">
        <f t="shared" si="334"/>
        <v>0</v>
      </c>
      <c r="AP339" s="78">
        <f t="shared" si="334"/>
        <v>0</v>
      </c>
      <c r="AQ339" s="78">
        <f t="shared" si="334"/>
        <v>0</v>
      </c>
      <c r="AR339" s="78">
        <f t="shared" si="334"/>
        <v>0</v>
      </c>
      <c r="AS339" s="78">
        <f t="shared" si="334"/>
        <v>0</v>
      </c>
      <c r="AT339" s="78">
        <f t="shared" si="334"/>
        <v>0</v>
      </c>
      <c r="AU339" s="78">
        <f t="shared" si="334"/>
        <v>0</v>
      </c>
      <c r="AV339" s="78">
        <f t="shared" si="334"/>
        <v>0</v>
      </c>
    </row>
    <row r="340" spans="1:48" ht="14.25">
      <c r="A340" s="74"/>
      <c r="B340" s="39">
        <f>IFERROR((INDEX(GrantList[Account],MATCH(A340,GrantList[Fund],0))),0)</f>
        <v>0</v>
      </c>
      <c r="C340" s="39">
        <f>IFERROR((INDEX(GrantList[Fund Desc],MATCH(A340,GrantList[Fund],0))),0)</f>
        <v>0</v>
      </c>
      <c r="D340" s="37">
        <f t="shared" si="335"/>
        <v>0</v>
      </c>
      <c r="E340" s="38">
        <f>IFERROR((INDEX(GrantList[Study Type],MATCH(A340,GrantList[Fund],0))),0)</f>
        <v>0</v>
      </c>
      <c r="F340" s="36" t="str">
        <f t="shared" si="340"/>
        <v>Full Time</v>
      </c>
      <c r="G340" s="35">
        <f>IFERROR((INDEX(GrantList[Budget End Date],MATCH(A340,GrantList[Fund],0))),0)</f>
        <v>0</v>
      </c>
      <c r="H340" s="34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6">
        <f t="shared" si="336"/>
        <v>0</v>
      </c>
      <c r="V340" s="33"/>
      <c r="W340" s="78">
        <f t="shared" si="337"/>
        <v>0</v>
      </c>
      <c r="X340" s="78">
        <f t="shared" si="333"/>
        <v>0</v>
      </c>
      <c r="Y340" s="78">
        <f t="shared" si="333"/>
        <v>0</v>
      </c>
      <c r="Z340" s="78">
        <f t="shared" si="333"/>
        <v>0</v>
      </c>
      <c r="AA340" s="78">
        <f t="shared" si="333"/>
        <v>0</v>
      </c>
      <c r="AB340" s="78">
        <f t="shared" si="333"/>
        <v>0</v>
      </c>
      <c r="AC340" s="78">
        <f t="shared" si="333"/>
        <v>0</v>
      </c>
      <c r="AD340" s="78">
        <f t="shared" si="333"/>
        <v>0</v>
      </c>
      <c r="AE340" s="78">
        <f t="shared" si="333"/>
        <v>0</v>
      </c>
      <c r="AF340" s="78">
        <f t="shared" si="333"/>
        <v>0</v>
      </c>
      <c r="AG340" s="78">
        <f t="shared" si="333"/>
        <v>0</v>
      </c>
      <c r="AH340" s="78">
        <f t="shared" si="333"/>
        <v>0</v>
      </c>
      <c r="AI340" s="79">
        <f t="shared" si="338"/>
        <v>0</v>
      </c>
      <c r="AK340" s="78">
        <f t="shared" si="339"/>
        <v>0</v>
      </c>
      <c r="AL340" s="78">
        <f t="shared" si="334"/>
        <v>0</v>
      </c>
      <c r="AM340" s="78">
        <f t="shared" si="334"/>
        <v>0</v>
      </c>
      <c r="AN340" s="78">
        <f t="shared" si="334"/>
        <v>0</v>
      </c>
      <c r="AO340" s="78">
        <f t="shared" si="334"/>
        <v>0</v>
      </c>
      <c r="AP340" s="78">
        <f t="shared" si="334"/>
        <v>0</v>
      </c>
      <c r="AQ340" s="78">
        <f t="shared" si="334"/>
        <v>0</v>
      </c>
      <c r="AR340" s="78">
        <f t="shared" si="334"/>
        <v>0</v>
      </c>
      <c r="AS340" s="78">
        <f t="shared" si="334"/>
        <v>0</v>
      </c>
      <c r="AT340" s="78">
        <f t="shared" si="334"/>
        <v>0</v>
      </c>
      <c r="AU340" s="78">
        <f t="shared" si="334"/>
        <v>0</v>
      </c>
      <c r="AV340" s="78">
        <f t="shared" si="334"/>
        <v>0</v>
      </c>
    </row>
    <row r="341" spans="1:48" ht="14.25">
      <c r="A341" s="74"/>
      <c r="B341" s="39">
        <f>IFERROR((INDEX(GrantList[Account],MATCH(A341,GrantList[Fund],0))),0)</f>
        <v>0</v>
      </c>
      <c r="C341" s="39">
        <f>IFERROR((INDEX(GrantList[Fund Desc],MATCH(A341,GrantList[Fund],0))),0)</f>
        <v>0</v>
      </c>
      <c r="D341" s="37">
        <f t="shared" si="335"/>
        <v>0</v>
      </c>
      <c r="E341" s="38">
        <f>IFERROR((INDEX(GrantList[Study Type],MATCH(A341,GrantList[Fund],0))),0)</f>
        <v>0</v>
      </c>
      <c r="F341" s="36" t="str">
        <f t="shared" si="340"/>
        <v>Full Time</v>
      </c>
      <c r="G341" s="35">
        <f>IFERROR((INDEX(GrantList[Budget End Date],MATCH(A341,GrantList[Fund],0))),0)</f>
        <v>0</v>
      </c>
      <c r="H341" s="34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6">
        <f t="shared" si="336"/>
        <v>0</v>
      </c>
      <c r="V341" s="33"/>
      <c r="W341" s="78">
        <f t="shared" si="337"/>
        <v>0</v>
      </c>
      <c r="X341" s="78">
        <f t="shared" si="333"/>
        <v>0</v>
      </c>
      <c r="Y341" s="78">
        <f t="shared" si="333"/>
        <v>0</v>
      </c>
      <c r="Z341" s="78">
        <f t="shared" si="333"/>
        <v>0</v>
      </c>
      <c r="AA341" s="78">
        <f t="shared" si="333"/>
        <v>0</v>
      </c>
      <c r="AB341" s="78">
        <f t="shared" si="333"/>
        <v>0</v>
      </c>
      <c r="AC341" s="78">
        <f t="shared" si="333"/>
        <v>0</v>
      </c>
      <c r="AD341" s="78">
        <f t="shared" si="333"/>
        <v>0</v>
      </c>
      <c r="AE341" s="78">
        <f t="shared" si="333"/>
        <v>0</v>
      </c>
      <c r="AF341" s="78">
        <f t="shared" si="333"/>
        <v>0</v>
      </c>
      <c r="AG341" s="78">
        <f t="shared" si="333"/>
        <v>0</v>
      </c>
      <c r="AH341" s="78">
        <f t="shared" si="333"/>
        <v>0</v>
      </c>
      <c r="AI341" s="79">
        <f t="shared" si="338"/>
        <v>0</v>
      </c>
      <c r="AK341" s="78">
        <f t="shared" si="339"/>
        <v>0</v>
      </c>
      <c r="AL341" s="78">
        <f t="shared" si="334"/>
        <v>0</v>
      </c>
      <c r="AM341" s="78">
        <f t="shared" si="334"/>
        <v>0</v>
      </c>
      <c r="AN341" s="78">
        <f t="shared" si="334"/>
        <v>0</v>
      </c>
      <c r="AO341" s="78">
        <f t="shared" si="334"/>
        <v>0</v>
      </c>
      <c r="AP341" s="78">
        <f t="shared" si="334"/>
        <v>0</v>
      </c>
      <c r="AQ341" s="78">
        <f t="shared" si="334"/>
        <v>0</v>
      </c>
      <c r="AR341" s="78">
        <f t="shared" si="334"/>
        <v>0</v>
      </c>
      <c r="AS341" s="78">
        <f t="shared" si="334"/>
        <v>0</v>
      </c>
      <c r="AT341" s="78">
        <f t="shared" si="334"/>
        <v>0</v>
      </c>
      <c r="AU341" s="78">
        <f t="shared" si="334"/>
        <v>0</v>
      </c>
      <c r="AV341" s="78">
        <f t="shared" si="334"/>
        <v>0</v>
      </c>
    </row>
    <row r="342" spans="1:48" ht="14.25">
      <c r="A342" s="74"/>
      <c r="B342" s="39">
        <f>IFERROR((INDEX(GrantList[Account],MATCH(A342,GrantList[Fund],0))),0)</f>
        <v>0</v>
      </c>
      <c r="C342" s="39">
        <f>IFERROR((INDEX(GrantList[Fund Desc],MATCH(A342,GrantList[Fund],0))),0)</f>
        <v>0</v>
      </c>
      <c r="D342" s="37">
        <f t="shared" si="335"/>
        <v>0</v>
      </c>
      <c r="E342" s="38">
        <f>IFERROR((INDEX(GrantList[Study Type],MATCH(A342,GrantList[Fund],0))),0)</f>
        <v>0</v>
      </c>
      <c r="F342" s="36" t="str">
        <f t="shared" si="340"/>
        <v>Full Time</v>
      </c>
      <c r="G342" s="35">
        <f>IFERROR((INDEX(GrantList[Budget End Date],MATCH(A342,GrantList[Fund],0))),0)</f>
        <v>0</v>
      </c>
      <c r="H342" s="34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6">
        <f t="shared" si="336"/>
        <v>0</v>
      </c>
      <c r="V342" s="33"/>
      <c r="W342" s="78">
        <f t="shared" si="337"/>
        <v>0</v>
      </c>
      <c r="X342" s="78">
        <f t="shared" si="333"/>
        <v>0</v>
      </c>
      <c r="Y342" s="78">
        <f t="shared" si="333"/>
        <v>0</v>
      </c>
      <c r="Z342" s="78">
        <f t="shared" si="333"/>
        <v>0</v>
      </c>
      <c r="AA342" s="78">
        <f t="shared" si="333"/>
        <v>0</v>
      </c>
      <c r="AB342" s="78">
        <f t="shared" si="333"/>
        <v>0</v>
      </c>
      <c r="AC342" s="78">
        <f t="shared" si="333"/>
        <v>0</v>
      </c>
      <c r="AD342" s="78">
        <f t="shared" si="333"/>
        <v>0</v>
      </c>
      <c r="AE342" s="78">
        <f t="shared" si="333"/>
        <v>0</v>
      </c>
      <c r="AF342" s="78">
        <f t="shared" si="333"/>
        <v>0</v>
      </c>
      <c r="AG342" s="78">
        <f t="shared" si="333"/>
        <v>0</v>
      </c>
      <c r="AH342" s="78">
        <f t="shared" si="333"/>
        <v>0</v>
      </c>
      <c r="AI342" s="79">
        <f t="shared" si="338"/>
        <v>0</v>
      </c>
      <c r="AK342" s="78">
        <f t="shared" si="339"/>
        <v>0</v>
      </c>
      <c r="AL342" s="78">
        <f t="shared" si="334"/>
        <v>0</v>
      </c>
      <c r="AM342" s="78">
        <f t="shared" si="334"/>
        <v>0</v>
      </c>
      <c r="AN342" s="78">
        <f t="shared" si="334"/>
        <v>0</v>
      </c>
      <c r="AO342" s="78">
        <f t="shared" si="334"/>
        <v>0</v>
      </c>
      <c r="AP342" s="78">
        <f t="shared" si="334"/>
        <v>0</v>
      </c>
      <c r="AQ342" s="78">
        <f t="shared" si="334"/>
        <v>0</v>
      </c>
      <c r="AR342" s="78">
        <f t="shared" si="334"/>
        <v>0</v>
      </c>
      <c r="AS342" s="78">
        <f t="shared" si="334"/>
        <v>0</v>
      </c>
      <c r="AT342" s="78">
        <f t="shared" si="334"/>
        <v>0</v>
      </c>
      <c r="AU342" s="78">
        <f t="shared" si="334"/>
        <v>0</v>
      </c>
      <c r="AV342" s="78">
        <f t="shared" si="334"/>
        <v>0</v>
      </c>
    </row>
    <row r="343" spans="1:48" ht="13.5" customHeight="1">
      <c r="C343" s="32" t="s">
        <v>16</v>
      </c>
      <c r="D343" s="31">
        <f>SUM(D335:D342)</f>
        <v>0</v>
      </c>
      <c r="E343" s="30"/>
      <c r="F343" s="29"/>
      <c r="I343" s="76">
        <f t="shared" ref="I343:T343" si="341">SUM(I335:I342)</f>
        <v>0</v>
      </c>
      <c r="J343" s="76">
        <f t="shared" si="341"/>
        <v>0</v>
      </c>
      <c r="K343" s="76">
        <f t="shared" si="341"/>
        <v>0</v>
      </c>
      <c r="L343" s="76">
        <f t="shared" si="341"/>
        <v>0</v>
      </c>
      <c r="M343" s="76">
        <f t="shared" si="341"/>
        <v>0</v>
      </c>
      <c r="N343" s="76">
        <f t="shared" si="341"/>
        <v>0</v>
      </c>
      <c r="O343" s="76">
        <f t="shared" si="341"/>
        <v>0</v>
      </c>
      <c r="P343" s="76">
        <f t="shared" si="341"/>
        <v>0</v>
      </c>
      <c r="Q343" s="76">
        <f t="shared" si="341"/>
        <v>0</v>
      </c>
      <c r="R343" s="76">
        <f t="shared" si="341"/>
        <v>0</v>
      </c>
      <c r="S343" s="76">
        <f t="shared" si="341"/>
        <v>0</v>
      </c>
      <c r="T343" s="76">
        <f t="shared" si="341"/>
        <v>0</v>
      </c>
      <c r="U343" s="76">
        <f t="shared" si="336"/>
        <v>0</v>
      </c>
      <c r="V343" s="26"/>
      <c r="W343" s="78">
        <f>SUM(W335:W342)</f>
        <v>0</v>
      </c>
      <c r="X343" s="78">
        <f t="shared" ref="X343:AH343" si="342">SUM(X335:X342)</f>
        <v>0</v>
      </c>
      <c r="Y343" s="78">
        <f t="shared" si="342"/>
        <v>0</v>
      </c>
      <c r="Z343" s="78">
        <f t="shared" si="342"/>
        <v>0</v>
      </c>
      <c r="AA343" s="78">
        <f t="shared" si="342"/>
        <v>0</v>
      </c>
      <c r="AB343" s="78">
        <f t="shared" si="342"/>
        <v>0</v>
      </c>
      <c r="AC343" s="78">
        <f t="shared" si="342"/>
        <v>0</v>
      </c>
      <c r="AD343" s="78">
        <f t="shared" si="342"/>
        <v>0</v>
      </c>
      <c r="AE343" s="78">
        <f t="shared" si="342"/>
        <v>0</v>
      </c>
      <c r="AF343" s="78">
        <f t="shared" si="342"/>
        <v>0</v>
      </c>
      <c r="AG343" s="78">
        <f t="shared" si="342"/>
        <v>0</v>
      </c>
      <c r="AH343" s="78">
        <f t="shared" si="342"/>
        <v>0</v>
      </c>
      <c r="AI343" s="78">
        <f t="shared" ref="AI343" si="343">SUM(AI335:AI342)</f>
        <v>0</v>
      </c>
      <c r="AK343" s="78">
        <f>SUM(AK335:AK342)</f>
        <v>0</v>
      </c>
      <c r="AL343" s="78">
        <f t="shared" ref="AL343:AV343" si="344">SUM(AL335:AL342)</f>
        <v>0</v>
      </c>
      <c r="AM343" s="78">
        <f t="shared" si="344"/>
        <v>0</v>
      </c>
      <c r="AN343" s="78">
        <f t="shared" si="344"/>
        <v>0</v>
      </c>
      <c r="AO343" s="78">
        <f t="shared" si="344"/>
        <v>0</v>
      </c>
      <c r="AP343" s="78">
        <f t="shared" si="344"/>
        <v>0</v>
      </c>
      <c r="AQ343" s="78">
        <f t="shared" si="344"/>
        <v>0</v>
      </c>
      <c r="AR343" s="78">
        <f t="shared" si="344"/>
        <v>0</v>
      </c>
      <c r="AS343" s="78">
        <f t="shared" si="344"/>
        <v>0</v>
      </c>
      <c r="AT343" s="78">
        <f t="shared" si="344"/>
        <v>0</v>
      </c>
      <c r="AU343" s="78">
        <f t="shared" si="344"/>
        <v>0</v>
      </c>
      <c r="AV343" s="78">
        <f t="shared" si="344"/>
        <v>0</v>
      </c>
    </row>
    <row r="344" spans="1:48">
      <c r="D344" s="25">
        <f>+D343-D332</f>
        <v>0</v>
      </c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7"/>
      <c r="V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</row>
    <row r="345" spans="1:48">
      <c r="D345" s="25"/>
    </row>
    <row r="346" spans="1:48">
      <c r="D346" s="25"/>
    </row>
    <row r="347" spans="1:48" ht="12.75">
      <c r="A347" s="47" t="s">
        <v>90</v>
      </c>
      <c r="B347" s="113"/>
      <c r="D347" s="46"/>
      <c r="E347" s="45">
        <f>D347/12</f>
        <v>0</v>
      </c>
      <c r="F347" s="24" t="s">
        <v>24</v>
      </c>
      <c r="AL347" s="73">
        <v>0.30499999999999999</v>
      </c>
      <c r="AM347" s="73">
        <v>0.09</v>
      </c>
      <c r="AO347" s="73">
        <v>0.32600000000000001</v>
      </c>
    </row>
    <row r="348" spans="1:48" ht="12.75">
      <c r="A348" s="47" t="s">
        <v>91</v>
      </c>
      <c r="B348" s="44"/>
      <c r="J348" s="43"/>
      <c r="K348" s="43"/>
      <c r="L348" s="43"/>
      <c r="M348" s="43"/>
      <c r="N348" s="43"/>
      <c r="AK348" s="24" t="s">
        <v>23</v>
      </c>
    </row>
    <row r="349" spans="1:48">
      <c r="A349" s="42" t="s">
        <v>15</v>
      </c>
      <c r="B349" s="42" t="s">
        <v>14</v>
      </c>
      <c r="C349" s="42" t="s">
        <v>13</v>
      </c>
      <c r="D349" s="42" t="s">
        <v>21</v>
      </c>
      <c r="E349" s="42" t="s">
        <v>22</v>
      </c>
      <c r="F349" s="42" t="s">
        <v>20</v>
      </c>
      <c r="G349" s="42" t="s">
        <v>19</v>
      </c>
      <c r="I349" s="40">
        <f>I334</f>
        <v>44743</v>
      </c>
      <c r="J349" s="40">
        <f t="shared" ref="J349:T349" si="345">J334</f>
        <v>44774</v>
      </c>
      <c r="K349" s="40">
        <f t="shared" si="345"/>
        <v>44805</v>
      </c>
      <c r="L349" s="40">
        <f t="shared" si="345"/>
        <v>44835</v>
      </c>
      <c r="M349" s="40">
        <f t="shared" si="345"/>
        <v>44866</v>
      </c>
      <c r="N349" s="40">
        <f t="shared" si="345"/>
        <v>44896</v>
      </c>
      <c r="O349" s="40">
        <f t="shared" si="345"/>
        <v>44927</v>
      </c>
      <c r="P349" s="40">
        <f t="shared" si="345"/>
        <v>44958</v>
      </c>
      <c r="Q349" s="40">
        <f t="shared" si="345"/>
        <v>44986</v>
      </c>
      <c r="R349" s="40">
        <f t="shared" si="345"/>
        <v>45017</v>
      </c>
      <c r="S349" s="40">
        <f t="shared" si="345"/>
        <v>45047</v>
      </c>
      <c r="T349" s="40">
        <f t="shared" si="345"/>
        <v>45078</v>
      </c>
      <c r="U349" s="41" t="s">
        <v>57</v>
      </c>
      <c r="W349" s="40">
        <f>I349</f>
        <v>44743</v>
      </c>
      <c r="X349" s="40">
        <f t="shared" ref="X349:AH349" si="346">J349</f>
        <v>44774</v>
      </c>
      <c r="Y349" s="40">
        <f t="shared" si="346"/>
        <v>44805</v>
      </c>
      <c r="Z349" s="40">
        <f t="shared" si="346"/>
        <v>44835</v>
      </c>
      <c r="AA349" s="40">
        <f t="shared" si="346"/>
        <v>44866</v>
      </c>
      <c r="AB349" s="40">
        <f t="shared" si="346"/>
        <v>44896</v>
      </c>
      <c r="AC349" s="40">
        <f t="shared" si="346"/>
        <v>44927</v>
      </c>
      <c r="AD349" s="40">
        <f t="shared" si="346"/>
        <v>44958</v>
      </c>
      <c r="AE349" s="40">
        <f t="shared" si="346"/>
        <v>44986</v>
      </c>
      <c r="AF349" s="40">
        <f t="shared" si="346"/>
        <v>45017</v>
      </c>
      <c r="AG349" s="40">
        <f t="shared" si="346"/>
        <v>45047</v>
      </c>
      <c r="AH349" s="40">
        <f t="shared" si="346"/>
        <v>45078</v>
      </c>
      <c r="AI349" s="41" t="s">
        <v>18</v>
      </c>
      <c r="AK349" s="40">
        <f>W349</f>
        <v>44743</v>
      </c>
      <c r="AL349" s="40">
        <f t="shared" ref="AL349:AV349" si="347">X349</f>
        <v>44774</v>
      </c>
      <c r="AM349" s="40">
        <f t="shared" si="347"/>
        <v>44805</v>
      </c>
      <c r="AN349" s="40">
        <f t="shared" si="347"/>
        <v>44835</v>
      </c>
      <c r="AO349" s="40">
        <f t="shared" si="347"/>
        <v>44866</v>
      </c>
      <c r="AP349" s="40">
        <f t="shared" si="347"/>
        <v>44896</v>
      </c>
      <c r="AQ349" s="40">
        <f t="shared" si="347"/>
        <v>44927</v>
      </c>
      <c r="AR349" s="40">
        <f t="shared" si="347"/>
        <v>44958</v>
      </c>
      <c r="AS349" s="40">
        <f t="shared" si="347"/>
        <v>44986</v>
      </c>
      <c r="AT349" s="40">
        <f t="shared" si="347"/>
        <v>45017</v>
      </c>
      <c r="AU349" s="40">
        <f t="shared" si="347"/>
        <v>45047</v>
      </c>
      <c r="AV349" s="40">
        <f t="shared" si="347"/>
        <v>45078</v>
      </c>
    </row>
    <row r="350" spans="1:48" ht="14.25">
      <c r="A350" s="74"/>
      <c r="B350" s="39">
        <f>IFERROR((INDEX(GrantList[Account],MATCH(A350,GrantList[Fund],0))),0)</f>
        <v>0</v>
      </c>
      <c r="C350" s="39">
        <f>IFERROR((INDEX(GrantList[Fund Desc],MATCH(A350,GrantList[Fund],0))),0)</f>
        <v>0</v>
      </c>
      <c r="D350" s="37">
        <f>+AI350</f>
        <v>0</v>
      </c>
      <c r="E350" s="38">
        <f>IFERROR((INDEX(GrantList[Study Type],MATCH(A350,GrantList[Fund],0))),0)</f>
        <v>0</v>
      </c>
      <c r="F350" s="36" t="s">
        <v>17</v>
      </c>
      <c r="G350" s="35">
        <f>IFERROR((INDEX(GrantList[Budget End Date],MATCH(A350,GrantList[Fund],0))),0)</f>
        <v>0</v>
      </c>
      <c r="H350" s="34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6">
        <f>SUM(I350:T350)/12</f>
        <v>0</v>
      </c>
      <c r="V350" s="33"/>
      <c r="W350" s="78">
        <f>IF(W$4&lt;$G350,I350*$E$347,0)</f>
        <v>0</v>
      </c>
      <c r="X350" s="78">
        <f t="shared" ref="X350:AH357" si="348">IF(X$4&lt;$G350,J350*$E$347,0)</f>
        <v>0</v>
      </c>
      <c r="Y350" s="78">
        <f t="shared" si="348"/>
        <v>0</v>
      </c>
      <c r="Z350" s="78">
        <f t="shared" si="348"/>
        <v>0</v>
      </c>
      <c r="AA350" s="78">
        <f t="shared" si="348"/>
        <v>0</v>
      </c>
      <c r="AB350" s="78">
        <f t="shared" si="348"/>
        <v>0</v>
      </c>
      <c r="AC350" s="78">
        <f t="shared" si="348"/>
        <v>0</v>
      </c>
      <c r="AD350" s="78">
        <f t="shared" si="348"/>
        <v>0</v>
      </c>
      <c r="AE350" s="78">
        <f t="shared" si="348"/>
        <v>0</v>
      </c>
      <c r="AF350" s="78">
        <f t="shared" si="348"/>
        <v>0</v>
      </c>
      <c r="AG350" s="78">
        <f t="shared" si="348"/>
        <v>0</v>
      </c>
      <c r="AH350" s="78">
        <f t="shared" si="348"/>
        <v>0</v>
      </c>
      <c r="AI350" s="79">
        <f>SUM(W350:AH350)</f>
        <v>0</v>
      </c>
      <c r="AK350" s="78">
        <f>IF(AND(AK$4&lt;=$G350,$F350="Full Time",$E350="Non-Federal"),W350*$AO$2,IF(AND(AK$4&lt;=$G350,$F350="Full Time",$E350="Federal"),W350*$AL$2,(IF(AND(AK$4&lt;=$G350,$F350="Part Time"),$W350*$AM$2,0))))</f>
        <v>0</v>
      </c>
      <c r="AL350" s="78">
        <f t="shared" ref="AL350:AV357" si="349">IF(AND(AL$4&lt;=$G350,$F350="Full Time",$E350="Non-Federal"),X350*$AO$2,IF(AND(AL$4&lt;=$G350,$F350="Full Time",$E350="Federal"),X350*$AL$2,(IF(AND(AL$4&lt;=$G350,$F350="Part Time"),$W350*$AM$2,0))))</f>
        <v>0</v>
      </c>
      <c r="AM350" s="78">
        <f t="shared" si="349"/>
        <v>0</v>
      </c>
      <c r="AN350" s="78">
        <f t="shared" si="349"/>
        <v>0</v>
      </c>
      <c r="AO350" s="78">
        <f t="shared" si="349"/>
        <v>0</v>
      </c>
      <c r="AP350" s="78">
        <f t="shared" si="349"/>
        <v>0</v>
      </c>
      <c r="AQ350" s="78">
        <f t="shared" si="349"/>
        <v>0</v>
      </c>
      <c r="AR350" s="78">
        <f t="shared" si="349"/>
        <v>0</v>
      </c>
      <c r="AS350" s="78">
        <f t="shared" si="349"/>
        <v>0</v>
      </c>
      <c r="AT350" s="78">
        <f t="shared" si="349"/>
        <v>0</v>
      </c>
      <c r="AU350" s="78">
        <f t="shared" si="349"/>
        <v>0</v>
      </c>
      <c r="AV350" s="78">
        <f t="shared" si="349"/>
        <v>0</v>
      </c>
    </row>
    <row r="351" spans="1:48" ht="14.25">
      <c r="A351" s="74"/>
      <c r="B351" s="39">
        <f>IFERROR((INDEX(GrantList[Account],MATCH(A351,GrantList[Fund],0))),0)</f>
        <v>0</v>
      </c>
      <c r="C351" s="39">
        <f>IFERROR((INDEX(GrantList[Fund Desc],MATCH(A351,GrantList[Fund],0))),0)</f>
        <v>0</v>
      </c>
      <c r="D351" s="37">
        <f t="shared" ref="D351:D357" si="350">+AI351</f>
        <v>0</v>
      </c>
      <c r="E351" s="38">
        <f>IFERROR((INDEX(GrantList[Study Type],MATCH(A351,GrantList[Fund],0))),0)</f>
        <v>0</v>
      </c>
      <c r="F351" s="36" t="str">
        <f>F350</f>
        <v>Full Time</v>
      </c>
      <c r="G351" s="35">
        <f>IFERROR((INDEX(GrantList[Budget End Date],MATCH(A351,GrantList[Fund],0))),0)</f>
        <v>0</v>
      </c>
      <c r="H351" s="34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6">
        <f t="shared" ref="U351:U358" si="351">SUM(I351:T351)/12</f>
        <v>0</v>
      </c>
      <c r="V351" s="33"/>
      <c r="W351" s="78">
        <f t="shared" ref="W351:W357" si="352">IF(W$4&lt;$G351,I351*$E$347,0)</f>
        <v>0</v>
      </c>
      <c r="X351" s="78">
        <f t="shared" si="348"/>
        <v>0</v>
      </c>
      <c r="Y351" s="78">
        <f t="shared" si="348"/>
        <v>0</v>
      </c>
      <c r="Z351" s="78">
        <f t="shared" si="348"/>
        <v>0</v>
      </c>
      <c r="AA351" s="78">
        <f t="shared" si="348"/>
        <v>0</v>
      </c>
      <c r="AB351" s="78">
        <f t="shared" si="348"/>
        <v>0</v>
      </c>
      <c r="AC351" s="78">
        <f t="shared" si="348"/>
        <v>0</v>
      </c>
      <c r="AD351" s="78">
        <f t="shared" si="348"/>
        <v>0</v>
      </c>
      <c r="AE351" s="78">
        <f t="shared" si="348"/>
        <v>0</v>
      </c>
      <c r="AF351" s="78">
        <f t="shared" si="348"/>
        <v>0</v>
      </c>
      <c r="AG351" s="78">
        <f t="shared" si="348"/>
        <v>0</v>
      </c>
      <c r="AH351" s="78">
        <f t="shared" si="348"/>
        <v>0</v>
      </c>
      <c r="AI351" s="79">
        <f t="shared" ref="AI351:AI357" si="353">SUM(W351:AH351)</f>
        <v>0</v>
      </c>
      <c r="AK351" s="78">
        <f t="shared" ref="AK351:AK357" si="354">IF(AND(AK$4&lt;=$G351,$F351="Full Time",$E351="Non-Federal"),W351*$AO$2,IF(AND(AK$4&lt;=$G351,$F351="Full Time",$E351="Federal"),W351*$AL$2,(IF(AND(AK$4&lt;=$G351,$F351="Part Time"),$W351*$AM$2,0))))</f>
        <v>0</v>
      </c>
      <c r="AL351" s="78">
        <f t="shared" si="349"/>
        <v>0</v>
      </c>
      <c r="AM351" s="78">
        <f t="shared" si="349"/>
        <v>0</v>
      </c>
      <c r="AN351" s="78">
        <f t="shared" si="349"/>
        <v>0</v>
      </c>
      <c r="AO351" s="78">
        <f t="shared" si="349"/>
        <v>0</v>
      </c>
      <c r="AP351" s="78">
        <f t="shared" si="349"/>
        <v>0</v>
      </c>
      <c r="AQ351" s="78">
        <f t="shared" si="349"/>
        <v>0</v>
      </c>
      <c r="AR351" s="78">
        <f t="shared" si="349"/>
        <v>0</v>
      </c>
      <c r="AS351" s="78">
        <f t="shared" si="349"/>
        <v>0</v>
      </c>
      <c r="AT351" s="78">
        <f t="shared" si="349"/>
        <v>0</v>
      </c>
      <c r="AU351" s="78">
        <f t="shared" si="349"/>
        <v>0</v>
      </c>
      <c r="AV351" s="78">
        <f t="shared" si="349"/>
        <v>0</v>
      </c>
    </row>
    <row r="352" spans="1:48" ht="14.25">
      <c r="A352" s="74"/>
      <c r="B352" s="39">
        <f>IFERROR((INDEX(GrantList[Account],MATCH(A352,GrantList[Fund],0))),0)</f>
        <v>0</v>
      </c>
      <c r="C352" s="39">
        <f>IFERROR((INDEX(GrantList[Fund Desc],MATCH(A352,GrantList[Fund],0))),0)</f>
        <v>0</v>
      </c>
      <c r="D352" s="37">
        <f t="shared" si="350"/>
        <v>0</v>
      </c>
      <c r="E352" s="38">
        <f>IFERROR((INDEX(GrantList[Study Type],MATCH(A352,GrantList[Fund],0))),0)</f>
        <v>0</v>
      </c>
      <c r="F352" s="36" t="str">
        <f t="shared" ref="F352:F357" si="355">F351</f>
        <v>Full Time</v>
      </c>
      <c r="G352" s="35">
        <f>IFERROR((INDEX(GrantList[Budget End Date],MATCH(A352,GrantList[Fund],0))),0)</f>
        <v>0</v>
      </c>
      <c r="H352" s="34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6">
        <f t="shared" si="351"/>
        <v>0</v>
      </c>
      <c r="V352" s="33"/>
      <c r="W352" s="78">
        <f t="shared" si="352"/>
        <v>0</v>
      </c>
      <c r="X352" s="78">
        <f t="shared" si="348"/>
        <v>0</v>
      </c>
      <c r="Y352" s="78">
        <f t="shared" si="348"/>
        <v>0</v>
      </c>
      <c r="Z352" s="78">
        <f t="shared" si="348"/>
        <v>0</v>
      </c>
      <c r="AA352" s="78">
        <f t="shared" si="348"/>
        <v>0</v>
      </c>
      <c r="AB352" s="78">
        <f t="shared" si="348"/>
        <v>0</v>
      </c>
      <c r="AC352" s="78">
        <f t="shared" si="348"/>
        <v>0</v>
      </c>
      <c r="AD352" s="78">
        <f t="shared" si="348"/>
        <v>0</v>
      </c>
      <c r="AE352" s="78">
        <f t="shared" si="348"/>
        <v>0</v>
      </c>
      <c r="AF352" s="78">
        <f t="shared" si="348"/>
        <v>0</v>
      </c>
      <c r="AG352" s="78">
        <f t="shared" si="348"/>
        <v>0</v>
      </c>
      <c r="AH352" s="78">
        <f t="shared" si="348"/>
        <v>0</v>
      </c>
      <c r="AI352" s="79">
        <f t="shared" si="353"/>
        <v>0</v>
      </c>
      <c r="AK352" s="78">
        <f t="shared" si="354"/>
        <v>0</v>
      </c>
      <c r="AL352" s="78">
        <f t="shared" si="349"/>
        <v>0</v>
      </c>
      <c r="AM352" s="78">
        <f t="shared" si="349"/>
        <v>0</v>
      </c>
      <c r="AN352" s="78">
        <f t="shared" si="349"/>
        <v>0</v>
      </c>
      <c r="AO352" s="78">
        <f t="shared" si="349"/>
        <v>0</v>
      </c>
      <c r="AP352" s="78">
        <f t="shared" si="349"/>
        <v>0</v>
      </c>
      <c r="AQ352" s="78">
        <f t="shared" si="349"/>
        <v>0</v>
      </c>
      <c r="AR352" s="78">
        <f t="shared" si="349"/>
        <v>0</v>
      </c>
      <c r="AS352" s="78">
        <f t="shared" si="349"/>
        <v>0</v>
      </c>
      <c r="AT352" s="78">
        <f t="shared" si="349"/>
        <v>0</v>
      </c>
      <c r="AU352" s="78">
        <f t="shared" si="349"/>
        <v>0</v>
      </c>
      <c r="AV352" s="78">
        <f t="shared" si="349"/>
        <v>0</v>
      </c>
    </row>
    <row r="353" spans="1:48" ht="14.25">
      <c r="A353" s="74"/>
      <c r="B353" s="39">
        <f>IFERROR((INDEX(GrantList[Account],MATCH(A353,GrantList[Fund],0))),0)</f>
        <v>0</v>
      </c>
      <c r="C353" s="39">
        <f>IFERROR((INDEX(GrantList[Fund Desc],MATCH(A353,GrantList[Fund],0))),0)</f>
        <v>0</v>
      </c>
      <c r="D353" s="37">
        <f t="shared" si="350"/>
        <v>0</v>
      </c>
      <c r="E353" s="38">
        <f>IFERROR((INDEX(GrantList[Study Type],MATCH(A353,GrantList[Fund],0))),0)</f>
        <v>0</v>
      </c>
      <c r="F353" s="36" t="str">
        <f t="shared" si="355"/>
        <v>Full Time</v>
      </c>
      <c r="G353" s="35">
        <f>IFERROR((INDEX(GrantList[Budget End Date],MATCH(A353,GrantList[Fund],0))),0)</f>
        <v>0</v>
      </c>
      <c r="H353" s="34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6">
        <f t="shared" si="351"/>
        <v>0</v>
      </c>
      <c r="V353" s="33"/>
      <c r="W353" s="78">
        <f t="shared" si="352"/>
        <v>0</v>
      </c>
      <c r="X353" s="78">
        <f t="shared" si="348"/>
        <v>0</v>
      </c>
      <c r="Y353" s="78">
        <f t="shared" si="348"/>
        <v>0</v>
      </c>
      <c r="Z353" s="78">
        <f t="shared" si="348"/>
        <v>0</v>
      </c>
      <c r="AA353" s="78">
        <f t="shared" si="348"/>
        <v>0</v>
      </c>
      <c r="AB353" s="78">
        <f t="shared" si="348"/>
        <v>0</v>
      </c>
      <c r="AC353" s="78">
        <f t="shared" si="348"/>
        <v>0</v>
      </c>
      <c r="AD353" s="78">
        <f t="shared" si="348"/>
        <v>0</v>
      </c>
      <c r="AE353" s="78">
        <f t="shared" si="348"/>
        <v>0</v>
      </c>
      <c r="AF353" s="78">
        <f t="shared" si="348"/>
        <v>0</v>
      </c>
      <c r="AG353" s="78">
        <f t="shared" si="348"/>
        <v>0</v>
      </c>
      <c r="AH353" s="78">
        <f t="shared" si="348"/>
        <v>0</v>
      </c>
      <c r="AI353" s="79">
        <f t="shared" si="353"/>
        <v>0</v>
      </c>
      <c r="AK353" s="78">
        <f t="shared" si="354"/>
        <v>0</v>
      </c>
      <c r="AL353" s="78">
        <f t="shared" si="349"/>
        <v>0</v>
      </c>
      <c r="AM353" s="78">
        <f t="shared" si="349"/>
        <v>0</v>
      </c>
      <c r="AN353" s="78">
        <f t="shared" si="349"/>
        <v>0</v>
      </c>
      <c r="AO353" s="78">
        <f t="shared" si="349"/>
        <v>0</v>
      </c>
      <c r="AP353" s="78">
        <f t="shared" si="349"/>
        <v>0</v>
      </c>
      <c r="AQ353" s="78">
        <f t="shared" si="349"/>
        <v>0</v>
      </c>
      <c r="AR353" s="78">
        <f t="shared" si="349"/>
        <v>0</v>
      </c>
      <c r="AS353" s="78">
        <f t="shared" si="349"/>
        <v>0</v>
      </c>
      <c r="AT353" s="78">
        <f t="shared" si="349"/>
        <v>0</v>
      </c>
      <c r="AU353" s="78">
        <f t="shared" si="349"/>
        <v>0</v>
      </c>
      <c r="AV353" s="78">
        <f t="shared" si="349"/>
        <v>0</v>
      </c>
    </row>
    <row r="354" spans="1:48" ht="14.25">
      <c r="A354" s="74"/>
      <c r="B354" s="39">
        <f>IFERROR((INDEX(GrantList[Account],MATCH(A354,GrantList[Fund],0))),0)</f>
        <v>0</v>
      </c>
      <c r="C354" s="39">
        <f>IFERROR((INDEX(GrantList[Fund Desc],MATCH(A354,GrantList[Fund],0))),0)</f>
        <v>0</v>
      </c>
      <c r="D354" s="37">
        <f t="shared" si="350"/>
        <v>0</v>
      </c>
      <c r="E354" s="38">
        <f>IFERROR((INDEX(GrantList[Study Type],MATCH(A354,GrantList[Fund],0))),0)</f>
        <v>0</v>
      </c>
      <c r="F354" s="36" t="str">
        <f t="shared" si="355"/>
        <v>Full Time</v>
      </c>
      <c r="G354" s="35">
        <f>IFERROR((INDEX(GrantList[Budget End Date],MATCH(A354,GrantList[Fund],0))),0)</f>
        <v>0</v>
      </c>
      <c r="H354" s="34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6">
        <f t="shared" si="351"/>
        <v>0</v>
      </c>
      <c r="V354" s="33"/>
      <c r="W354" s="78">
        <f t="shared" si="352"/>
        <v>0</v>
      </c>
      <c r="X354" s="78">
        <f t="shared" si="348"/>
        <v>0</v>
      </c>
      <c r="Y354" s="78">
        <f t="shared" si="348"/>
        <v>0</v>
      </c>
      <c r="Z354" s="78">
        <f t="shared" si="348"/>
        <v>0</v>
      </c>
      <c r="AA354" s="78">
        <f t="shared" si="348"/>
        <v>0</v>
      </c>
      <c r="AB354" s="78">
        <f t="shared" si="348"/>
        <v>0</v>
      </c>
      <c r="AC354" s="78">
        <f t="shared" si="348"/>
        <v>0</v>
      </c>
      <c r="AD354" s="78">
        <f t="shared" si="348"/>
        <v>0</v>
      </c>
      <c r="AE354" s="78">
        <f t="shared" si="348"/>
        <v>0</v>
      </c>
      <c r="AF354" s="78">
        <f t="shared" si="348"/>
        <v>0</v>
      </c>
      <c r="AG354" s="78">
        <f t="shared" si="348"/>
        <v>0</v>
      </c>
      <c r="AH354" s="78">
        <f t="shared" si="348"/>
        <v>0</v>
      </c>
      <c r="AI354" s="79">
        <f t="shared" si="353"/>
        <v>0</v>
      </c>
      <c r="AK354" s="78">
        <f t="shared" si="354"/>
        <v>0</v>
      </c>
      <c r="AL354" s="78">
        <f t="shared" si="349"/>
        <v>0</v>
      </c>
      <c r="AM354" s="78">
        <f t="shared" si="349"/>
        <v>0</v>
      </c>
      <c r="AN354" s="78">
        <f t="shared" si="349"/>
        <v>0</v>
      </c>
      <c r="AO354" s="78">
        <f t="shared" si="349"/>
        <v>0</v>
      </c>
      <c r="AP354" s="78">
        <f t="shared" si="349"/>
        <v>0</v>
      </c>
      <c r="AQ354" s="78">
        <f t="shared" si="349"/>
        <v>0</v>
      </c>
      <c r="AR354" s="78">
        <f t="shared" si="349"/>
        <v>0</v>
      </c>
      <c r="AS354" s="78">
        <f t="shared" si="349"/>
        <v>0</v>
      </c>
      <c r="AT354" s="78">
        <f t="shared" si="349"/>
        <v>0</v>
      </c>
      <c r="AU354" s="78">
        <f t="shared" si="349"/>
        <v>0</v>
      </c>
      <c r="AV354" s="78">
        <f t="shared" si="349"/>
        <v>0</v>
      </c>
    </row>
    <row r="355" spans="1:48" ht="14.25">
      <c r="A355" s="74"/>
      <c r="B355" s="39">
        <f>IFERROR((INDEX(GrantList[Account],MATCH(A355,GrantList[Fund],0))),0)</f>
        <v>0</v>
      </c>
      <c r="C355" s="39">
        <f>IFERROR((INDEX(GrantList[Fund Desc],MATCH(A355,GrantList[Fund],0))),0)</f>
        <v>0</v>
      </c>
      <c r="D355" s="37">
        <f t="shared" si="350"/>
        <v>0</v>
      </c>
      <c r="E355" s="38">
        <f>IFERROR((INDEX(GrantList[Study Type],MATCH(A355,GrantList[Fund],0))),0)</f>
        <v>0</v>
      </c>
      <c r="F355" s="36" t="str">
        <f t="shared" si="355"/>
        <v>Full Time</v>
      </c>
      <c r="G355" s="35">
        <f>IFERROR((INDEX(GrantList[Budget End Date],MATCH(A355,GrantList[Fund],0))),0)</f>
        <v>0</v>
      </c>
      <c r="H355" s="34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6">
        <f t="shared" si="351"/>
        <v>0</v>
      </c>
      <c r="V355" s="33"/>
      <c r="W355" s="78">
        <f t="shared" si="352"/>
        <v>0</v>
      </c>
      <c r="X355" s="78">
        <f t="shared" si="348"/>
        <v>0</v>
      </c>
      <c r="Y355" s="78">
        <f t="shared" si="348"/>
        <v>0</v>
      </c>
      <c r="Z355" s="78">
        <f t="shared" si="348"/>
        <v>0</v>
      </c>
      <c r="AA355" s="78">
        <f t="shared" si="348"/>
        <v>0</v>
      </c>
      <c r="AB355" s="78">
        <f t="shared" si="348"/>
        <v>0</v>
      </c>
      <c r="AC355" s="78">
        <f t="shared" si="348"/>
        <v>0</v>
      </c>
      <c r="AD355" s="78">
        <f t="shared" si="348"/>
        <v>0</v>
      </c>
      <c r="AE355" s="78">
        <f t="shared" si="348"/>
        <v>0</v>
      </c>
      <c r="AF355" s="78">
        <f t="shared" si="348"/>
        <v>0</v>
      </c>
      <c r="AG355" s="78">
        <f t="shared" si="348"/>
        <v>0</v>
      </c>
      <c r="AH355" s="78">
        <f t="shared" si="348"/>
        <v>0</v>
      </c>
      <c r="AI355" s="79">
        <f t="shared" si="353"/>
        <v>0</v>
      </c>
      <c r="AK355" s="78">
        <f t="shared" si="354"/>
        <v>0</v>
      </c>
      <c r="AL355" s="78">
        <f t="shared" si="349"/>
        <v>0</v>
      </c>
      <c r="AM355" s="78">
        <f t="shared" si="349"/>
        <v>0</v>
      </c>
      <c r="AN355" s="78">
        <f t="shared" si="349"/>
        <v>0</v>
      </c>
      <c r="AO355" s="78">
        <f t="shared" si="349"/>
        <v>0</v>
      </c>
      <c r="AP355" s="78">
        <f t="shared" si="349"/>
        <v>0</v>
      </c>
      <c r="AQ355" s="78">
        <f t="shared" si="349"/>
        <v>0</v>
      </c>
      <c r="AR355" s="78">
        <f t="shared" si="349"/>
        <v>0</v>
      </c>
      <c r="AS355" s="78">
        <f t="shared" si="349"/>
        <v>0</v>
      </c>
      <c r="AT355" s="78">
        <f t="shared" si="349"/>
        <v>0</v>
      </c>
      <c r="AU355" s="78">
        <f t="shared" si="349"/>
        <v>0</v>
      </c>
      <c r="AV355" s="78">
        <f t="shared" si="349"/>
        <v>0</v>
      </c>
    </row>
    <row r="356" spans="1:48" ht="14.25">
      <c r="A356" s="74"/>
      <c r="B356" s="39">
        <f>IFERROR((INDEX(GrantList[Account],MATCH(A356,GrantList[Fund],0))),0)</f>
        <v>0</v>
      </c>
      <c r="C356" s="39">
        <f>IFERROR((INDEX(GrantList[Fund Desc],MATCH(A356,GrantList[Fund],0))),0)</f>
        <v>0</v>
      </c>
      <c r="D356" s="37">
        <f t="shared" si="350"/>
        <v>0</v>
      </c>
      <c r="E356" s="38">
        <f>IFERROR((INDEX(GrantList[Study Type],MATCH(A356,GrantList[Fund],0))),0)</f>
        <v>0</v>
      </c>
      <c r="F356" s="36" t="str">
        <f t="shared" si="355"/>
        <v>Full Time</v>
      </c>
      <c r="G356" s="35">
        <f>IFERROR((INDEX(GrantList[Budget End Date],MATCH(A356,GrantList[Fund],0))),0)</f>
        <v>0</v>
      </c>
      <c r="H356" s="34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6">
        <f t="shared" si="351"/>
        <v>0</v>
      </c>
      <c r="V356" s="33"/>
      <c r="W356" s="78">
        <f t="shared" si="352"/>
        <v>0</v>
      </c>
      <c r="X356" s="78">
        <f t="shared" si="348"/>
        <v>0</v>
      </c>
      <c r="Y356" s="78">
        <f t="shared" si="348"/>
        <v>0</v>
      </c>
      <c r="Z356" s="78">
        <f t="shared" si="348"/>
        <v>0</v>
      </c>
      <c r="AA356" s="78">
        <f t="shared" si="348"/>
        <v>0</v>
      </c>
      <c r="AB356" s="78">
        <f t="shared" si="348"/>
        <v>0</v>
      </c>
      <c r="AC356" s="78">
        <f t="shared" si="348"/>
        <v>0</v>
      </c>
      <c r="AD356" s="78">
        <f t="shared" si="348"/>
        <v>0</v>
      </c>
      <c r="AE356" s="78">
        <f t="shared" si="348"/>
        <v>0</v>
      </c>
      <c r="AF356" s="78">
        <f t="shared" si="348"/>
        <v>0</v>
      </c>
      <c r="AG356" s="78">
        <f t="shared" si="348"/>
        <v>0</v>
      </c>
      <c r="AH356" s="78">
        <f t="shared" si="348"/>
        <v>0</v>
      </c>
      <c r="AI356" s="79">
        <f t="shared" si="353"/>
        <v>0</v>
      </c>
      <c r="AK356" s="78">
        <f t="shared" si="354"/>
        <v>0</v>
      </c>
      <c r="AL356" s="78">
        <f t="shared" si="349"/>
        <v>0</v>
      </c>
      <c r="AM356" s="78">
        <f t="shared" si="349"/>
        <v>0</v>
      </c>
      <c r="AN356" s="78">
        <f t="shared" si="349"/>
        <v>0</v>
      </c>
      <c r="AO356" s="78">
        <f t="shared" si="349"/>
        <v>0</v>
      </c>
      <c r="AP356" s="78">
        <f t="shared" si="349"/>
        <v>0</v>
      </c>
      <c r="AQ356" s="78">
        <f t="shared" si="349"/>
        <v>0</v>
      </c>
      <c r="AR356" s="78">
        <f t="shared" si="349"/>
        <v>0</v>
      </c>
      <c r="AS356" s="78">
        <f t="shared" si="349"/>
        <v>0</v>
      </c>
      <c r="AT356" s="78">
        <f t="shared" si="349"/>
        <v>0</v>
      </c>
      <c r="AU356" s="78">
        <f t="shared" si="349"/>
        <v>0</v>
      </c>
      <c r="AV356" s="78">
        <f t="shared" si="349"/>
        <v>0</v>
      </c>
    </row>
    <row r="357" spans="1:48" ht="14.25">
      <c r="A357" s="74"/>
      <c r="B357" s="39">
        <f>IFERROR((INDEX(GrantList[Account],MATCH(A357,GrantList[Fund],0))),0)</f>
        <v>0</v>
      </c>
      <c r="C357" s="39">
        <f>IFERROR((INDEX(GrantList[Fund Desc],MATCH(A357,GrantList[Fund],0))),0)</f>
        <v>0</v>
      </c>
      <c r="D357" s="37">
        <f t="shared" si="350"/>
        <v>0</v>
      </c>
      <c r="E357" s="38">
        <f>IFERROR((INDEX(GrantList[Study Type],MATCH(A357,GrantList[Fund],0))),0)</f>
        <v>0</v>
      </c>
      <c r="F357" s="36" t="str">
        <f t="shared" si="355"/>
        <v>Full Time</v>
      </c>
      <c r="G357" s="35">
        <f>IFERROR((INDEX(GrantList[Budget End Date],MATCH(A357,GrantList[Fund],0))),0)</f>
        <v>0</v>
      </c>
      <c r="H357" s="34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6">
        <f t="shared" si="351"/>
        <v>0</v>
      </c>
      <c r="V357" s="33"/>
      <c r="W357" s="78">
        <f t="shared" si="352"/>
        <v>0</v>
      </c>
      <c r="X357" s="78">
        <f t="shared" si="348"/>
        <v>0</v>
      </c>
      <c r="Y357" s="78">
        <f t="shared" si="348"/>
        <v>0</v>
      </c>
      <c r="Z357" s="78">
        <f t="shared" si="348"/>
        <v>0</v>
      </c>
      <c r="AA357" s="78">
        <f t="shared" si="348"/>
        <v>0</v>
      </c>
      <c r="AB357" s="78">
        <f t="shared" si="348"/>
        <v>0</v>
      </c>
      <c r="AC357" s="78">
        <f t="shared" si="348"/>
        <v>0</v>
      </c>
      <c r="AD357" s="78">
        <f t="shared" si="348"/>
        <v>0</v>
      </c>
      <c r="AE357" s="78">
        <f t="shared" si="348"/>
        <v>0</v>
      </c>
      <c r="AF357" s="78">
        <f t="shared" si="348"/>
        <v>0</v>
      </c>
      <c r="AG357" s="78">
        <f t="shared" si="348"/>
        <v>0</v>
      </c>
      <c r="AH357" s="78">
        <f t="shared" si="348"/>
        <v>0</v>
      </c>
      <c r="AI357" s="79">
        <f t="shared" si="353"/>
        <v>0</v>
      </c>
      <c r="AK357" s="78">
        <f t="shared" si="354"/>
        <v>0</v>
      </c>
      <c r="AL357" s="78">
        <f t="shared" si="349"/>
        <v>0</v>
      </c>
      <c r="AM357" s="78">
        <f t="shared" si="349"/>
        <v>0</v>
      </c>
      <c r="AN357" s="78">
        <f t="shared" si="349"/>
        <v>0</v>
      </c>
      <c r="AO357" s="78">
        <f t="shared" si="349"/>
        <v>0</v>
      </c>
      <c r="AP357" s="78">
        <f t="shared" si="349"/>
        <v>0</v>
      </c>
      <c r="AQ357" s="78">
        <f t="shared" si="349"/>
        <v>0</v>
      </c>
      <c r="AR357" s="78">
        <f t="shared" si="349"/>
        <v>0</v>
      </c>
      <c r="AS357" s="78">
        <f t="shared" si="349"/>
        <v>0</v>
      </c>
      <c r="AT357" s="78">
        <f t="shared" si="349"/>
        <v>0</v>
      </c>
      <c r="AU357" s="78">
        <f t="shared" si="349"/>
        <v>0</v>
      </c>
      <c r="AV357" s="78">
        <f t="shared" si="349"/>
        <v>0</v>
      </c>
    </row>
    <row r="358" spans="1:48" ht="13.5" customHeight="1">
      <c r="C358" s="32" t="s">
        <v>16</v>
      </c>
      <c r="D358" s="31">
        <f>SUM(D350:D357)</f>
        <v>0</v>
      </c>
      <c r="E358" s="30"/>
      <c r="F358" s="29"/>
      <c r="I358" s="76">
        <f t="shared" ref="I358:T358" si="356">SUM(I350:I357)</f>
        <v>0</v>
      </c>
      <c r="J358" s="76">
        <f t="shared" si="356"/>
        <v>0</v>
      </c>
      <c r="K358" s="76">
        <f t="shared" si="356"/>
        <v>0</v>
      </c>
      <c r="L358" s="76">
        <f t="shared" si="356"/>
        <v>0</v>
      </c>
      <c r="M358" s="76">
        <f t="shared" si="356"/>
        <v>0</v>
      </c>
      <c r="N358" s="76">
        <f t="shared" si="356"/>
        <v>0</v>
      </c>
      <c r="O358" s="76">
        <f t="shared" si="356"/>
        <v>0</v>
      </c>
      <c r="P358" s="76">
        <f t="shared" si="356"/>
        <v>0</v>
      </c>
      <c r="Q358" s="76">
        <f t="shared" si="356"/>
        <v>0</v>
      </c>
      <c r="R358" s="76">
        <f t="shared" si="356"/>
        <v>0</v>
      </c>
      <c r="S358" s="76">
        <f t="shared" si="356"/>
        <v>0</v>
      </c>
      <c r="T358" s="76">
        <f t="shared" si="356"/>
        <v>0</v>
      </c>
      <c r="U358" s="76">
        <f t="shared" si="351"/>
        <v>0</v>
      </c>
      <c r="V358" s="26"/>
      <c r="W358" s="78">
        <f>SUM(W350:W357)</f>
        <v>0</v>
      </c>
      <c r="X358" s="78">
        <f t="shared" ref="X358:AH358" si="357">SUM(X350:X357)</f>
        <v>0</v>
      </c>
      <c r="Y358" s="78">
        <f t="shared" si="357"/>
        <v>0</v>
      </c>
      <c r="Z358" s="78">
        <f t="shared" si="357"/>
        <v>0</v>
      </c>
      <c r="AA358" s="78">
        <f t="shared" si="357"/>
        <v>0</v>
      </c>
      <c r="AB358" s="78">
        <f t="shared" si="357"/>
        <v>0</v>
      </c>
      <c r="AC358" s="78">
        <f t="shared" si="357"/>
        <v>0</v>
      </c>
      <c r="AD358" s="78">
        <f t="shared" si="357"/>
        <v>0</v>
      </c>
      <c r="AE358" s="78">
        <f t="shared" si="357"/>
        <v>0</v>
      </c>
      <c r="AF358" s="78">
        <f t="shared" si="357"/>
        <v>0</v>
      </c>
      <c r="AG358" s="78">
        <f t="shared" si="357"/>
        <v>0</v>
      </c>
      <c r="AH358" s="78">
        <f t="shared" si="357"/>
        <v>0</v>
      </c>
      <c r="AI358" s="78">
        <f t="shared" ref="AI358" si="358">SUM(AI350:AI357)</f>
        <v>0</v>
      </c>
      <c r="AK358" s="78">
        <f>SUM(AK350:AK357)</f>
        <v>0</v>
      </c>
      <c r="AL358" s="78">
        <f t="shared" ref="AL358:AV358" si="359">SUM(AL350:AL357)</f>
        <v>0</v>
      </c>
      <c r="AM358" s="78">
        <f t="shared" si="359"/>
        <v>0</v>
      </c>
      <c r="AN358" s="78">
        <f t="shared" si="359"/>
        <v>0</v>
      </c>
      <c r="AO358" s="78">
        <f t="shared" si="359"/>
        <v>0</v>
      </c>
      <c r="AP358" s="78">
        <f t="shared" si="359"/>
        <v>0</v>
      </c>
      <c r="AQ358" s="78">
        <f t="shared" si="359"/>
        <v>0</v>
      </c>
      <c r="AR358" s="78">
        <f t="shared" si="359"/>
        <v>0</v>
      </c>
      <c r="AS358" s="78">
        <f t="shared" si="359"/>
        <v>0</v>
      </c>
      <c r="AT358" s="78">
        <f t="shared" si="359"/>
        <v>0</v>
      </c>
      <c r="AU358" s="78">
        <f t="shared" si="359"/>
        <v>0</v>
      </c>
      <c r="AV358" s="78">
        <f t="shared" si="359"/>
        <v>0</v>
      </c>
    </row>
    <row r="359" spans="1:48">
      <c r="D359" s="25">
        <f>+D358-D347</f>
        <v>0</v>
      </c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7"/>
      <c r="V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</row>
    <row r="360" spans="1:48">
      <c r="D360" s="25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48"/>
      <c r="V360" s="26"/>
    </row>
    <row r="361" spans="1:48">
      <c r="D361" s="25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48"/>
      <c r="V361" s="26"/>
    </row>
    <row r="362" spans="1:48" ht="12.75">
      <c r="A362" s="47" t="s">
        <v>90</v>
      </c>
      <c r="B362" s="113"/>
      <c r="D362" s="46"/>
      <c r="E362" s="45">
        <f>D362/12</f>
        <v>0</v>
      </c>
      <c r="F362" s="24" t="s">
        <v>24</v>
      </c>
      <c r="AL362" s="73">
        <v>0.30499999999999999</v>
      </c>
      <c r="AM362" s="73">
        <v>0.09</v>
      </c>
      <c r="AO362" s="73">
        <v>0.32600000000000001</v>
      </c>
    </row>
    <row r="363" spans="1:48" ht="12.75">
      <c r="A363" s="47" t="s">
        <v>91</v>
      </c>
      <c r="B363" s="44"/>
      <c r="J363" s="43"/>
      <c r="K363" s="43"/>
      <c r="L363" s="43"/>
      <c r="M363" s="43"/>
      <c r="N363" s="43"/>
      <c r="AK363" s="24" t="s">
        <v>23</v>
      </c>
    </row>
    <row r="364" spans="1:48">
      <c r="A364" s="42" t="s">
        <v>15</v>
      </c>
      <c r="B364" s="42" t="s">
        <v>14</v>
      </c>
      <c r="C364" s="42" t="s">
        <v>13</v>
      </c>
      <c r="D364" s="42" t="s">
        <v>21</v>
      </c>
      <c r="E364" s="42" t="s">
        <v>22</v>
      </c>
      <c r="F364" s="42" t="s">
        <v>20</v>
      </c>
      <c r="G364" s="42" t="s">
        <v>19</v>
      </c>
      <c r="I364" s="40">
        <f>I349</f>
        <v>44743</v>
      </c>
      <c r="J364" s="40">
        <f t="shared" ref="J364:T364" si="360">J349</f>
        <v>44774</v>
      </c>
      <c r="K364" s="40">
        <f t="shared" si="360"/>
        <v>44805</v>
      </c>
      <c r="L364" s="40">
        <f t="shared" si="360"/>
        <v>44835</v>
      </c>
      <c r="M364" s="40">
        <f t="shared" si="360"/>
        <v>44866</v>
      </c>
      <c r="N364" s="40">
        <f t="shared" si="360"/>
        <v>44896</v>
      </c>
      <c r="O364" s="40">
        <f t="shared" si="360"/>
        <v>44927</v>
      </c>
      <c r="P364" s="40">
        <f t="shared" si="360"/>
        <v>44958</v>
      </c>
      <c r="Q364" s="40">
        <f t="shared" si="360"/>
        <v>44986</v>
      </c>
      <c r="R364" s="40">
        <f t="shared" si="360"/>
        <v>45017</v>
      </c>
      <c r="S364" s="40">
        <f t="shared" si="360"/>
        <v>45047</v>
      </c>
      <c r="T364" s="40">
        <f t="shared" si="360"/>
        <v>45078</v>
      </c>
      <c r="U364" s="41" t="s">
        <v>57</v>
      </c>
      <c r="W364" s="40">
        <f>I364</f>
        <v>44743</v>
      </c>
      <c r="X364" s="40">
        <f t="shared" ref="X364:AH364" si="361">J364</f>
        <v>44774</v>
      </c>
      <c r="Y364" s="40">
        <f t="shared" si="361"/>
        <v>44805</v>
      </c>
      <c r="Z364" s="40">
        <f t="shared" si="361"/>
        <v>44835</v>
      </c>
      <c r="AA364" s="40">
        <f t="shared" si="361"/>
        <v>44866</v>
      </c>
      <c r="AB364" s="40">
        <f t="shared" si="361"/>
        <v>44896</v>
      </c>
      <c r="AC364" s="40">
        <f t="shared" si="361"/>
        <v>44927</v>
      </c>
      <c r="AD364" s="40">
        <f t="shared" si="361"/>
        <v>44958</v>
      </c>
      <c r="AE364" s="40">
        <f t="shared" si="361"/>
        <v>44986</v>
      </c>
      <c r="AF364" s="40">
        <f t="shared" si="361"/>
        <v>45017</v>
      </c>
      <c r="AG364" s="40">
        <f t="shared" si="361"/>
        <v>45047</v>
      </c>
      <c r="AH364" s="40">
        <f t="shared" si="361"/>
        <v>45078</v>
      </c>
      <c r="AI364" s="41" t="s">
        <v>18</v>
      </c>
      <c r="AK364" s="40">
        <f>W364</f>
        <v>44743</v>
      </c>
      <c r="AL364" s="40">
        <f t="shared" ref="AL364:AV364" si="362">X364</f>
        <v>44774</v>
      </c>
      <c r="AM364" s="40">
        <f t="shared" si="362"/>
        <v>44805</v>
      </c>
      <c r="AN364" s="40">
        <f t="shared" si="362"/>
        <v>44835</v>
      </c>
      <c r="AO364" s="40">
        <f t="shared" si="362"/>
        <v>44866</v>
      </c>
      <c r="AP364" s="40">
        <f t="shared" si="362"/>
        <v>44896</v>
      </c>
      <c r="AQ364" s="40">
        <f t="shared" si="362"/>
        <v>44927</v>
      </c>
      <c r="AR364" s="40">
        <f t="shared" si="362"/>
        <v>44958</v>
      </c>
      <c r="AS364" s="40">
        <f t="shared" si="362"/>
        <v>44986</v>
      </c>
      <c r="AT364" s="40">
        <f t="shared" si="362"/>
        <v>45017</v>
      </c>
      <c r="AU364" s="40">
        <f t="shared" si="362"/>
        <v>45047</v>
      </c>
      <c r="AV364" s="40">
        <f t="shared" si="362"/>
        <v>45078</v>
      </c>
    </row>
    <row r="365" spans="1:48" ht="14.25">
      <c r="A365" s="74"/>
      <c r="B365" s="39">
        <f>IFERROR((INDEX(GrantList[Account],MATCH(A365,GrantList[Fund],0))),0)</f>
        <v>0</v>
      </c>
      <c r="C365" s="39">
        <f>IFERROR((INDEX(GrantList[Fund Desc],MATCH(A365,GrantList[Fund],0))),0)</f>
        <v>0</v>
      </c>
      <c r="D365" s="37">
        <f>+AI365</f>
        <v>0</v>
      </c>
      <c r="E365" s="38">
        <f>IFERROR((INDEX(GrantList[Study Type],MATCH(A365,GrantList[Fund],0))),0)</f>
        <v>0</v>
      </c>
      <c r="F365" s="36" t="s">
        <v>17</v>
      </c>
      <c r="G365" s="35">
        <f>IFERROR((INDEX(GrantList[Budget End Date],MATCH(A365,GrantList[Fund],0))),0)</f>
        <v>0</v>
      </c>
      <c r="H365" s="34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6">
        <f>SUM(I365:T365)/12</f>
        <v>0</v>
      </c>
      <c r="V365" s="33"/>
      <c r="W365" s="78">
        <f>IF(W$4&lt;$G365,I365*$E$362,0)</f>
        <v>0</v>
      </c>
      <c r="X365" s="78">
        <f t="shared" ref="X365:AH372" si="363">IF(X$4&lt;$G365,J365*$E$362,0)</f>
        <v>0</v>
      </c>
      <c r="Y365" s="78">
        <f t="shared" si="363"/>
        <v>0</v>
      </c>
      <c r="Z365" s="78">
        <f t="shared" si="363"/>
        <v>0</v>
      </c>
      <c r="AA365" s="78">
        <f t="shared" si="363"/>
        <v>0</v>
      </c>
      <c r="AB365" s="78">
        <f t="shared" si="363"/>
        <v>0</v>
      </c>
      <c r="AC365" s="78">
        <f t="shared" si="363"/>
        <v>0</v>
      </c>
      <c r="AD365" s="78">
        <f t="shared" si="363"/>
        <v>0</v>
      </c>
      <c r="AE365" s="78">
        <f t="shared" si="363"/>
        <v>0</v>
      </c>
      <c r="AF365" s="78">
        <f t="shared" si="363"/>
        <v>0</v>
      </c>
      <c r="AG365" s="78">
        <f t="shared" si="363"/>
        <v>0</v>
      </c>
      <c r="AH365" s="78">
        <f t="shared" si="363"/>
        <v>0</v>
      </c>
      <c r="AI365" s="79">
        <f>SUM(W365:AH365)</f>
        <v>0</v>
      </c>
      <c r="AK365" s="78">
        <f>IF(AND(AK$4&lt;=$G365,$F365="Full Time",$E365="Non-Federal"),W365*$AO$2,IF(AND(AK$4&lt;=$G365,$F365="Full Time",$E365="Federal"),W365*$AL$2,(IF(AND(AK$4&lt;=$G365,$F365="Part Time"),$W365*$AM$2,0))))</f>
        <v>0</v>
      </c>
      <c r="AL365" s="78">
        <f t="shared" ref="AL365:AV372" si="364">IF(AND(AL$4&lt;=$G365,$F365="Full Time",$E365="Non-Federal"),X365*$AO$2,IF(AND(AL$4&lt;=$G365,$F365="Full Time",$E365="Federal"),X365*$AL$2,(IF(AND(AL$4&lt;=$G365,$F365="Part Time"),$W365*$AM$2,0))))</f>
        <v>0</v>
      </c>
      <c r="AM365" s="78">
        <f t="shared" si="364"/>
        <v>0</v>
      </c>
      <c r="AN365" s="78">
        <f t="shared" si="364"/>
        <v>0</v>
      </c>
      <c r="AO365" s="78">
        <f t="shared" si="364"/>
        <v>0</v>
      </c>
      <c r="AP365" s="78">
        <f t="shared" si="364"/>
        <v>0</v>
      </c>
      <c r="AQ365" s="78">
        <f t="shared" si="364"/>
        <v>0</v>
      </c>
      <c r="AR365" s="78">
        <f t="shared" si="364"/>
        <v>0</v>
      </c>
      <c r="AS365" s="78">
        <f t="shared" si="364"/>
        <v>0</v>
      </c>
      <c r="AT365" s="78">
        <f t="shared" si="364"/>
        <v>0</v>
      </c>
      <c r="AU365" s="78">
        <f t="shared" si="364"/>
        <v>0</v>
      </c>
      <c r="AV365" s="78">
        <f t="shared" si="364"/>
        <v>0</v>
      </c>
    </row>
    <row r="366" spans="1:48" ht="14.25">
      <c r="A366" s="74"/>
      <c r="B366" s="39">
        <f>IFERROR((INDEX(GrantList[Account],MATCH(A366,GrantList[Fund],0))),0)</f>
        <v>0</v>
      </c>
      <c r="C366" s="39">
        <f>IFERROR((INDEX(GrantList[Fund Desc],MATCH(A366,GrantList[Fund],0))),0)</f>
        <v>0</v>
      </c>
      <c r="D366" s="37">
        <f t="shared" ref="D366:D372" si="365">+AI366</f>
        <v>0</v>
      </c>
      <c r="E366" s="38">
        <f>IFERROR((INDEX(GrantList[Study Type],MATCH(A366,GrantList[Fund],0))),0)</f>
        <v>0</v>
      </c>
      <c r="F366" s="36" t="str">
        <f>F365</f>
        <v>Full Time</v>
      </c>
      <c r="G366" s="35">
        <f>IFERROR((INDEX(GrantList[Budget End Date],MATCH(A366,GrantList[Fund],0))),0)</f>
        <v>0</v>
      </c>
      <c r="H366" s="34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6">
        <f t="shared" ref="U366:U373" si="366">SUM(I366:T366)/12</f>
        <v>0</v>
      </c>
      <c r="V366" s="33"/>
      <c r="W366" s="78">
        <f t="shared" ref="W366:W372" si="367">IF(W$4&lt;$G366,I366*$E$362,0)</f>
        <v>0</v>
      </c>
      <c r="X366" s="78">
        <f t="shared" si="363"/>
        <v>0</v>
      </c>
      <c r="Y366" s="78">
        <f t="shared" si="363"/>
        <v>0</v>
      </c>
      <c r="Z366" s="78">
        <f t="shared" si="363"/>
        <v>0</v>
      </c>
      <c r="AA366" s="78">
        <f t="shared" si="363"/>
        <v>0</v>
      </c>
      <c r="AB366" s="78">
        <f t="shared" si="363"/>
        <v>0</v>
      </c>
      <c r="AC366" s="78">
        <f t="shared" si="363"/>
        <v>0</v>
      </c>
      <c r="AD366" s="78">
        <f t="shared" si="363"/>
        <v>0</v>
      </c>
      <c r="AE366" s="78">
        <f t="shared" si="363"/>
        <v>0</v>
      </c>
      <c r="AF366" s="78">
        <f t="shared" si="363"/>
        <v>0</v>
      </c>
      <c r="AG366" s="78">
        <f t="shared" si="363"/>
        <v>0</v>
      </c>
      <c r="AH366" s="78">
        <f t="shared" si="363"/>
        <v>0</v>
      </c>
      <c r="AI366" s="79">
        <f t="shared" ref="AI366:AI372" si="368">SUM(W366:AH366)</f>
        <v>0</v>
      </c>
      <c r="AK366" s="78">
        <f t="shared" ref="AK366:AK372" si="369">IF(AND(AK$4&lt;=$G366,$F366="Full Time",$E366="Non-Federal"),W366*$AO$2,IF(AND(AK$4&lt;=$G366,$F366="Full Time",$E366="Federal"),W366*$AL$2,(IF(AND(AK$4&lt;=$G366,$F366="Part Time"),$W366*$AM$2,0))))</f>
        <v>0</v>
      </c>
      <c r="AL366" s="78">
        <f t="shared" si="364"/>
        <v>0</v>
      </c>
      <c r="AM366" s="78">
        <f t="shared" si="364"/>
        <v>0</v>
      </c>
      <c r="AN366" s="78">
        <f t="shared" si="364"/>
        <v>0</v>
      </c>
      <c r="AO366" s="78">
        <f t="shared" si="364"/>
        <v>0</v>
      </c>
      <c r="AP366" s="78">
        <f t="shared" si="364"/>
        <v>0</v>
      </c>
      <c r="AQ366" s="78">
        <f t="shared" si="364"/>
        <v>0</v>
      </c>
      <c r="AR366" s="78">
        <f t="shared" si="364"/>
        <v>0</v>
      </c>
      <c r="AS366" s="78">
        <f t="shared" si="364"/>
        <v>0</v>
      </c>
      <c r="AT366" s="78">
        <f t="shared" si="364"/>
        <v>0</v>
      </c>
      <c r="AU366" s="78">
        <f t="shared" si="364"/>
        <v>0</v>
      </c>
      <c r="AV366" s="78">
        <f t="shared" si="364"/>
        <v>0</v>
      </c>
    </row>
    <row r="367" spans="1:48" ht="14.25">
      <c r="A367" s="74"/>
      <c r="B367" s="39">
        <f>IFERROR((INDEX(GrantList[Account],MATCH(A367,GrantList[Fund],0))),0)</f>
        <v>0</v>
      </c>
      <c r="C367" s="39">
        <f>IFERROR((INDEX(GrantList[Fund Desc],MATCH(A367,GrantList[Fund],0))),0)</f>
        <v>0</v>
      </c>
      <c r="D367" s="37">
        <f t="shared" si="365"/>
        <v>0</v>
      </c>
      <c r="E367" s="38">
        <f>IFERROR((INDEX(GrantList[Study Type],MATCH(A367,GrantList[Fund],0))),0)</f>
        <v>0</v>
      </c>
      <c r="F367" s="36" t="str">
        <f t="shared" ref="F367:F372" si="370">F366</f>
        <v>Full Time</v>
      </c>
      <c r="G367" s="35">
        <f>IFERROR((INDEX(GrantList[Budget End Date],MATCH(A367,GrantList[Fund],0))),0)</f>
        <v>0</v>
      </c>
      <c r="H367" s="34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6">
        <f t="shared" si="366"/>
        <v>0</v>
      </c>
      <c r="V367" s="33"/>
      <c r="W367" s="78">
        <f t="shared" si="367"/>
        <v>0</v>
      </c>
      <c r="X367" s="78">
        <f t="shared" si="363"/>
        <v>0</v>
      </c>
      <c r="Y367" s="78">
        <f t="shared" si="363"/>
        <v>0</v>
      </c>
      <c r="Z367" s="78">
        <f t="shared" si="363"/>
        <v>0</v>
      </c>
      <c r="AA367" s="78">
        <f t="shared" si="363"/>
        <v>0</v>
      </c>
      <c r="AB367" s="78">
        <f t="shared" si="363"/>
        <v>0</v>
      </c>
      <c r="AC367" s="78">
        <f t="shared" si="363"/>
        <v>0</v>
      </c>
      <c r="AD367" s="78">
        <f t="shared" si="363"/>
        <v>0</v>
      </c>
      <c r="AE367" s="78">
        <f t="shared" si="363"/>
        <v>0</v>
      </c>
      <c r="AF367" s="78">
        <f t="shared" si="363"/>
        <v>0</v>
      </c>
      <c r="AG367" s="78">
        <f t="shared" si="363"/>
        <v>0</v>
      </c>
      <c r="AH367" s="78">
        <f t="shared" si="363"/>
        <v>0</v>
      </c>
      <c r="AI367" s="79">
        <f t="shared" si="368"/>
        <v>0</v>
      </c>
      <c r="AK367" s="78">
        <f t="shared" si="369"/>
        <v>0</v>
      </c>
      <c r="AL367" s="78">
        <f t="shared" si="364"/>
        <v>0</v>
      </c>
      <c r="AM367" s="78">
        <f t="shared" si="364"/>
        <v>0</v>
      </c>
      <c r="AN367" s="78">
        <f t="shared" si="364"/>
        <v>0</v>
      </c>
      <c r="AO367" s="78">
        <f t="shared" si="364"/>
        <v>0</v>
      </c>
      <c r="AP367" s="78">
        <f t="shared" si="364"/>
        <v>0</v>
      </c>
      <c r="AQ367" s="78">
        <f t="shared" si="364"/>
        <v>0</v>
      </c>
      <c r="AR367" s="78">
        <f t="shared" si="364"/>
        <v>0</v>
      </c>
      <c r="AS367" s="78">
        <f t="shared" si="364"/>
        <v>0</v>
      </c>
      <c r="AT367" s="78">
        <f t="shared" si="364"/>
        <v>0</v>
      </c>
      <c r="AU367" s="78">
        <f t="shared" si="364"/>
        <v>0</v>
      </c>
      <c r="AV367" s="78">
        <f t="shared" si="364"/>
        <v>0</v>
      </c>
    </row>
    <row r="368" spans="1:48" ht="14.25">
      <c r="A368" s="74"/>
      <c r="B368" s="39">
        <f>IFERROR((INDEX(GrantList[Account],MATCH(A368,GrantList[Fund],0))),0)</f>
        <v>0</v>
      </c>
      <c r="C368" s="39">
        <f>IFERROR((INDEX(GrantList[Fund Desc],MATCH(A368,GrantList[Fund],0))),0)</f>
        <v>0</v>
      </c>
      <c r="D368" s="37">
        <f t="shared" si="365"/>
        <v>0</v>
      </c>
      <c r="E368" s="38">
        <f>IFERROR((INDEX(GrantList[Study Type],MATCH(A368,GrantList[Fund],0))),0)</f>
        <v>0</v>
      </c>
      <c r="F368" s="36" t="str">
        <f t="shared" si="370"/>
        <v>Full Time</v>
      </c>
      <c r="G368" s="35">
        <f>IFERROR((INDEX(GrantList[Budget End Date],MATCH(A368,GrantList[Fund],0))),0)</f>
        <v>0</v>
      </c>
      <c r="H368" s="34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6">
        <f t="shared" si="366"/>
        <v>0</v>
      </c>
      <c r="V368" s="33"/>
      <c r="W368" s="78">
        <f t="shared" si="367"/>
        <v>0</v>
      </c>
      <c r="X368" s="78">
        <f t="shared" si="363"/>
        <v>0</v>
      </c>
      <c r="Y368" s="78">
        <f t="shared" si="363"/>
        <v>0</v>
      </c>
      <c r="Z368" s="78">
        <f t="shared" si="363"/>
        <v>0</v>
      </c>
      <c r="AA368" s="78">
        <f t="shared" si="363"/>
        <v>0</v>
      </c>
      <c r="AB368" s="78">
        <f t="shared" si="363"/>
        <v>0</v>
      </c>
      <c r="AC368" s="78">
        <f t="shared" si="363"/>
        <v>0</v>
      </c>
      <c r="AD368" s="78">
        <f t="shared" si="363"/>
        <v>0</v>
      </c>
      <c r="AE368" s="78">
        <f t="shared" si="363"/>
        <v>0</v>
      </c>
      <c r="AF368" s="78">
        <f t="shared" si="363"/>
        <v>0</v>
      </c>
      <c r="AG368" s="78">
        <f t="shared" si="363"/>
        <v>0</v>
      </c>
      <c r="AH368" s="78">
        <f t="shared" si="363"/>
        <v>0</v>
      </c>
      <c r="AI368" s="79">
        <f t="shared" si="368"/>
        <v>0</v>
      </c>
      <c r="AK368" s="78">
        <f t="shared" si="369"/>
        <v>0</v>
      </c>
      <c r="AL368" s="78">
        <f t="shared" si="364"/>
        <v>0</v>
      </c>
      <c r="AM368" s="78">
        <f t="shared" si="364"/>
        <v>0</v>
      </c>
      <c r="AN368" s="78">
        <f t="shared" si="364"/>
        <v>0</v>
      </c>
      <c r="AO368" s="78">
        <f t="shared" si="364"/>
        <v>0</v>
      </c>
      <c r="AP368" s="78">
        <f t="shared" si="364"/>
        <v>0</v>
      </c>
      <c r="AQ368" s="78">
        <f t="shared" si="364"/>
        <v>0</v>
      </c>
      <c r="AR368" s="78">
        <f t="shared" si="364"/>
        <v>0</v>
      </c>
      <c r="AS368" s="78">
        <f t="shared" si="364"/>
        <v>0</v>
      </c>
      <c r="AT368" s="78">
        <f t="shared" si="364"/>
        <v>0</v>
      </c>
      <c r="AU368" s="78">
        <f t="shared" si="364"/>
        <v>0</v>
      </c>
      <c r="AV368" s="78">
        <f t="shared" si="364"/>
        <v>0</v>
      </c>
    </row>
    <row r="369" spans="1:48" ht="14.25">
      <c r="A369" s="74"/>
      <c r="B369" s="39">
        <f>IFERROR((INDEX(GrantList[Account],MATCH(A369,GrantList[Fund],0))),0)</f>
        <v>0</v>
      </c>
      <c r="C369" s="39">
        <f>IFERROR((INDEX(GrantList[Fund Desc],MATCH(A369,GrantList[Fund],0))),0)</f>
        <v>0</v>
      </c>
      <c r="D369" s="37">
        <f t="shared" si="365"/>
        <v>0</v>
      </c>
      <c r="E369" s="38">
        <f>IFERROR((INDEX(GrantList[Study Type],MATCH(A369,GrantList[Fund],0))),0)</f>
        <v>0</v>
      </c>
      <c r="F369" s="36" t="str">
        <f t="shared" si="370"/>
        <v>Full Time</v>
      </c>
      <c r="G369" s="35">
        <f>IFERROR((INDEX(GrantList[Budget End Date],MATCH(A369,GrantList[Fund],0))),0)</f>
        <v>0</v>
      </c>
      <c r="H369" s="34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6">
        <f t="shared" si="366"/>
        <v>0</v>
      </c>
      <c r="V369" s="33"/>
      <c r="W369" s="78">
        <f t="shared" si="367"/>
        <v>0</v>
      </c>
      <c r="X369" s="78">
        <f t="shared" si="363"/>
        <v>0</v>
      </c>
      <c r="Y369" s="78">
        <f t="shared" si="363"/>
        <v>0</v>
      </c>
      <c r="Z369" s="78">
        <f t="shared" si="363"/>
        <v>0</v>
      </c>
      <c r="AA369" s="78">
        <f t="shared" si="363"/>
        <v>0</v>
      </c>
      <c r="AB369" s="78">
        <f t="shared" si="363"/>
        <v>0</v>
      </c>
      <c r="AC369" s="78">
        <f t="shared" si="363"/>
        <v>0</v>
      </c>
      <c r="AD369" s="78">
        <f t="shared" si="363"/>
        <v>0</v>
      </c>
      <c r="AE369" s="78">
        <f t="shared" si="363"/>
        <v>0</v>
      </c>
      <c r="AF369" s="78">
        <f t="shared" si="363"/>
        <v>0</v>
      </c>
      <c r="AG369" s="78">
        <f t="shared" si="363"/>
        <v>0</v>
      </c>
      <c r="AH369" s="78">
        <f t="shared" si="363"/>
        <v>0</v>
      </c>
      <c r="AI369" s="79">
        <f t="shared" si="368"/>
        <v>0</v>
      </c>
      <c r="AK369" s="78">
        <f t="shared" si="369"/>
        <v>0</v>
      </c>
      <c r="AL369" s="78">
        <f t="shared" si="364"/>
        <v>0</v>
      </c>
      <c r="AM369" s="78">
        <f t="shared" si="364"/>
        <v>0</v>
      </c>
      <c r="AN369" s="78">
        <f t="shared" si="364"/>
        <v>0</v>
      </c>
      <c r="AO369" s="78">
        <f t="shared" si="364"/>
        <v>0</v>
      </c>
      <c r="AP369" s="78">
        <f t="shared" si="364"/>
        <v>0</v>
      </c>
      <c r="AQ369" s="78">
        <f t="shared" si="364"/>
        <v>0</v>
      </c>
      <c r="AR369" s="78">
        <f t="shared" si="364"/>
        <v>0</v>
      </c>
      <c r="AS369" s="78">
        <f t="shared" si="364"/>
        <v>0</v>
      </c>
      <c r="AT369" s="78">
        <f t="shared" si="364"/>
        <v>0</v>
      </c>
      <c r="AU369" s="78">
        <f t="shared" si="364"/>
        <v>0</v>
      </c>
      <c r="AV369" s="78">
        <f t="shared" si="364"/>
        <v>0</v>
      </c>
    </row>
    <row r="370" spans="1:48" ht="14.25">
      <c r="A370" s="74"/>
      <c r="B370" s="39">
        <f>IFERROR((INDEX(GrantList[Account],MATCH(A370,GrantList[Fund],0))),0)</f>
        <v>0</v>
      </c>
      <c r="C370" s="39">
        <f>IFERROR((INDEX(GrantList[Fund Desc],MATCH(A370,GrantList[Fund],0))),0)</f>
        <v>0</v>
      </c>
      <c r="D370" s="37">
        <f t="shared" si="365"/>
        <v>0</v>
      </c>
      <c r="E370" s="38">
        <f>IFERROR((INDEX(GrantList[Study Type],MATCH(A370,GrantList[Fund],0))),0)</f>
        <v>0</v>
      </c>
      <c r="F370" s="36" t="str">
        <f t="shared" si="370"/>
        <v>Full Time</v>
      </c>
      <c r="G370" s="35">
        <f>IFERROR((INDEX(GrantList[Budget End Date],MATCH(A370,GrantList[Fund],0))),0)</f>
        <v>0</v>
      </c>
      <c r="H370" s="34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6">
        <f t="shared" si="366"/>
        <v>0</v>
      </c>
      <c r="V370" s="33"/>
      <c r="W370" s="78">
        <f t="shared" si="367"/>
        <v>0</v>
      </c>
      <c r="X370" s="78">
        <f t="shared" si="363"/>
        <v>0</v>
      </c>
      <c r="Y370" s="78">
        <f t="shared" si="363"/>
        <v>0</v>
      </c>
      <c r="Z370" s="78">
        <f t="shared" si="363"/>
        <v>0</v>
      </c>
      <c r="AA370" s="78">
        <f t="shared" si="363"/>
        <v>0</v>
      </c>
      <c r="AB370" s="78">
        <f t="shared" si="363"/>
        <v>0</v>
      </c>
      <c r="AC370" s="78">
        <f t="shared" si="363"/>
        <v>0</v>
      </c>
      <c r="AD370" s="78">
        <f t="shared" si="363"/>
        <v>0</v>
      </c>
      <c r="AE370" s="78">
        <f t="shared" si="363"/>
        <v>0</v>
      </c>
      <c r="AF370" s="78">
        <f t="shared" si="363"/>
        <v>0</v>
      </c>
      <c r="AG370" s="78">
        <f t="shared" si="363"/>
        <v>0</v>
      </c>
      <c r="AH370" s="78">
        <f t="shared" si="363"/>
        <v>0</v>
      </c>
      <c r="AI370" s="79">
        <f t="shared" si="368"/>
        <v>0</v>
      </c>
      <c r="AK370" s="78">
        <f t="shared" si="369"/>
        <v>0</v>
      </c>
      <c r="AL370" s="78">
        <f t="shared" si="364"/>
        <v>0</v>
      </c>
      <c r="AM370" s="78">
        <f t="shared" si="364"/>
        <v>0</v>
      </c>
      <c r="AN370" s="78">
        <f t="shared" si="364"/>
        <v>0</v>
      </c>
      <c r="AO370" s="78">
        <f t="shared" si="364"/>
        <v>0</v>
      </c>
      <c r="AP370" s="78">
        <f t="shared" si="364"/>
        <v>0</v>
      </c>
      <c r="AQ370" s="78">
        <f t="shared" si="364"/>
        <v>0</v>
      </c>
      <c r="AR370" s="78">
        <f t="shared" si="364"/>
        <v>0</v>
      </c>
      <c r="AS370" s="78">
        <f t="shared" si="364"/>
        <v>0</v>
      </c>
      <c r="AT370" s="78">
        <f t="shared" si="364"/>
        <v>0</v>
      </c>
      <c r="AU370" s="78">
        <f t="shared" si="364"/>
        <v>0</v>
      </c>
      <c r="AV370" s="78">
        <f t="shared" si="364"/>
        <v>0</v>
      </c>
    </row>
    <row r="371" spans="1:48" ht="14.25">
      <c r="A371" s="74"/>
      <c r="B371" s="39">
        <f>IFERROR((INDEX(GrantList[Account],MATCH(A371,GrantList[Fund],0))),0)</f>
        <v>0</v>
      </c>
      <c r="C371" s="39">
        <f>IFERROR((INDEX(GrantList[Fund Desc],MATCH(A371,GrantList[Fund],0))),0)</f>
        <v>0</v>
      </c>
      <c r="D371" s="37">
        <f t="shared" si="365"/>
        <v>0</v>
      </c>
      <c r="E371" s="38">
        <f>IFERROR((INDEX(GrantList[Study Type],MATCH(A371,GrantList[Fund],0))),0)</f>
        <v>0</v>
      </c>
      <c r="F371" s="36" t="str">
        <f t="shared" si="370"/>
        <v>Full Time</v>
      </c>
      <c r="G371" s="35">
        <f>IFERROR((INDEX(GrantList[Budget End Date],MATCH(A371,GrantList[Fund],0))),0)</f>
        <v>0</v>
      </c>
      <c r="H371" s="34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6">
        <f t="shared" si="366"/>
        <v>0</v>
      </c>
      <c r="V371" s="33"/>
      <c r="W371" s="78">
        <f t="shared" si="367"/>
        <v>0</v>
      </c>
      <c r="X371" s="78">
        <f t="shared" si="363"/>
        <v>0</v>
      </c>
      <c r="Y371" s="78">
        <f t="shared" si="363"/>
        <v>0</v>
      </c>
      <c r="Z371" s="78">
        <f t="shared" si="363"/>
        <v>0</v>
      </c>
      <c r="AA371" s="78">
        <f t="shared" si="363"/>
        <v>0</v>
      </c>
      <c r="AB371" s="78">
        <f t="shared" si="363"/>
        <v>0</v>
      </c>
      <c r="AC371" s="78">
        <f t="shared" si="363"/>
        <v>0</v>
      </c>
      <c r="AD371" s="78">
        <f t="shared" si="363"/>
        <v>0</v>
      </c>
      <c r="AE371" s="78">
        <f t="shared" si="363"/>
        <v>0</v>
      </c>
      <c r="AF371" s="78">
        <f t="shared" si="363"/>
        <v>0</v>
      </c>
      <c r="AG371" s="78">
        <f t="shared" si="363"/>
        <v>0</v>
      </c>
      <c r="AH371" s="78">
        <f t="shared" si="363"/>
        <v>0</v>
      </c>
      <c r="AI371" s="79">
        <f t="shared" si="368"/>
        <v>0</v>
      </c>
      <c r="AK371" s="78">
        <f t="shared" si="369"/>
        <v>0</v>
      </c>
      <c r="AL371" s="78">
        <f t="shared" si="364"/>
        <v>0</v>
      </c>
      <c r="AM371" s="78">
        <f t="shared" si="364"/>
        <v>0</v>
      </c>
      <c r="AN371" s="78">
        <f t="shared" si="364"/>
        <v>0</v>
      </c>
      <c r="AO371" s="78">
        <f t="shared" si="364"/>
        <v>0</v>
      </c>
      <c r="AP371" s="78">
        <f t="shared" si="364"/>
        <v>0</v>
      </c>
      <c r="AQ371" s="78">
        <f t="shared" si="364"/>
        <v>0</v>
      </c>
      <c r="AR371" s="78">
        <f t="shared" si="364"/>
        <v>0</v>
      </c>
      <c r="AS371" s="78">
        <f t="shared" si="364"/>
        <v>0</v>
      </c>
      <c r="AT371" s="78">
        <f t="shared" si="364"/>
        <v>0</v>
      </c>
      <c r="AU371" s="78">
        <f t="shared" si="364"/>
        <v>0</v>
      </c>
      <c r="AV371" s="78">
        <f t="shared" si="364"/>
        <v>0</v>
      </c>
    </row>
    <row r="372" spans="1:48" ht="14.25">
      <c r="A372" s="74"/>
      <c r="B372" s="39">
        <f>IFERROR((INDEX(GrantList[Account],MATCH(A372,GrantList[Fund],0))),0)</f>
        <v>0</v>
      </c>
      <c r="C372" s="39">
        <f>IFERROR((INDEX(GrantList[Fund Desc],MATCH(A372,GrantList[Fund],0))),0)</f>
        <v>0</v>
      </c>
      <c r="D372" s="37">
        <f t="shared" si="365"/>
        <v>0</v>
      </c>
      <c r="E372" s="38">
        <f>IFERROR((INDEX(GrantList[Study Type],MATCH(A372,GrantList[Fund],0))),0)</f>
        <v>0</v>
      </c>
      <c r="F372" s="36" t="str">
        <f t="shared" si="370"/>
        <v>Full Time</v>
      </c>
      <c r="G372" s="35">
        <f>IFERROR((INDEX(GrantList[Budget End Date],MATCH(A372,GrantList[Fund],0))),0)</f>
        <v>0</v>
      </c>
      <c r="H372" s="34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6">
        <f t="shared" si="366"/>
        <v>0</v>
      </c>
      <c r="V372" s="33"/>
      <c r="W372" s="78">
        <f t="shared" si="367"/>
        <v>0</v>
      </c>
      <c r="X372" s="78">
        <f t="shared" si="363"/>
        <v>0</v>
      </c>
      <c r="Y372" s="78">
        <f t="shared" si="363"/>
        <v>0</v>
      </c>
      <c r="Z372" s="78">
        <f t="shared" si="363"/>
        <v>0</v>
      </c>
      <c r="AA372" s="78">
        <f t="shared" si="363"/>
        <v>0</v>
      </c>
      <c r="AB372" s="78">
        <f t="shared" si="363"/>
        <v>0</v>
      </c>
      <c r="AC372" s="78">
        <f t="shared" si="363"/>
        <v>0</v>
      </c>
      <c r="AD372" s="78">
        <f t="shared" si="363"/>
        <v>0</v>
      </c>
      <c r="AE372" s="78">
        <f t="shared" si="363"/>
        <v>0</v>
      </c>
      <c r="AF372" s="78">
        <f t="shared" si="363"/>
        <v>0</v>
      </c>
      <c r="AG372" s="78">
        <f t="shared" si="363"/>
        <v>0</v>
      </c>
      <c r="AH372" s="78">
        <f t="shared" si="363"/>
        <v>0</v>
      </c>
      <c r="AI372" s="79">
        <f t="shared" si="368"/>
        <v>0</v>
      </c>
      <c r="AK372" s="78">
        <f t="shared" si="369"/>
        <v>0</v>
      </c>
      <c r="AL372" s="78">
        <f t="shared" si="364"/>
        <v>0</v>
      </c>
      <c r="AM372" s="78">
        <f t="shared" si="364"/>
        <v>0</v>
      </c>
      <c r="AN372" s="78">
        <f t="shared" si="364"/>
        <v>0</v>
      </c>
      <c r="AO372" s="78">
        <f t="shared" si="364"/>
        <v>0</v>
      </c>
      <c r="AP372" s="78">
        <f t="shared" si="364"/>
        <v>0</v>
      </c>
      <c r="AQ372" s="78">
        <f t="shared" si="364"/>
        <v>0</v>
      </c>
      <c r="AR372" s="78">
        <f t="shared" si="364"/>
        <v>0</v>
      </c>
      <c r="AS372" s="78">
        <f t="shared" si="364"/>
        <v>0</v>
      </c>
      <c r="AT372" s="78">
        <f t="shared" si="364"/>
        <v>0</v>
      </c>
      <c r="AU372" s="78">
        <f t="shared" si="364"/>
        <v>0</v>
      </c>
      <c r="AV372" s="78">
        <f t="shared" si="364"/>
        <v>0</v>
      </c>
    </row>
    <row r="373" spans="1:48" ht="13.5" customHeight="1">
      <c r="C373" s="32" t="s">
        <v>16</v>
      </c>
      <c r="D373" s="31">
        <f>SUM(D365:D372)</f>
        <v>0</v>
      </c>
      <c r="E373" s="30"/>
      <c r="F373" s="29"/>
      <c r="I373" s="76">
        <f t="shared" ref="I373:T373" si="371">SUM(I365:I372)</f>
        <v>0</v>
      </c>
      <c r="J373" s="76">
        <f t="shared" si="371"/>
        <v>0</v>
      </c>
      <c r="K373" s="76">
        <f t="shared" si="371"/>
        <v>0</v>
      </c>
      <c r="L373" s="76">
        <f t="shared" si="371"/>
        <v>0</v>
      </c>
      <c r="M373" s="76">
        <f t="shared" si="371"/>
        <v>0</v>
      </c>
      <c r="N373" s="76">
        <f t="shared" si="371"/>
        <v>0</v>
      </c>
      <c r="O373" s="76">
        <f t="shared" si="371"/>
        <v>0</v>
      </c>
      <c r="P373" s="76">
        <f t="shared" si="371"/>
        <v>0</v>
      </c>
      <c r="Q373" s="76">
        <f t="shared" si="371"/>
        <v>0</v>
      </c>
      <c r="R373" s="76">
        <f t="shared" si="371"/>
        <v>0</v>
      </c>
      <c r="S373" s="76">
        <f t="shared" si="371"/>
        <v>0</v>
      </c>
      <c r="T373" s="76">
        <f t="shared" si="371"/>
        <v>0</v>
      </c>
      <c r="U373" s="76">
        <f t="shared" si="366"/>
        <v>0</v>
      </c>
      <c r="V373" s="26"/>
      <c r="W373" s="78">
        <f>SUM(W365:W372)</f>
        <v>0</v>
      </c>
      <c r="X373" s="78">
        <f t="shared" ref="X373:AH373" si="372">SUM(X365:X372)</f>
        <v>0</v>
      </c>
      <c r="Y373" s="78">
        <f t="shared" si="372"/>
        <v>0</v>
      </c>
      <c r="Z373" s="78">
        <f t="shared" si="372"/>
        <v>0</v>
      </c>
      <c r="AA373" s="78">
        <f t="shared" si="372"/>
        <v>0</v>
      </c>
      <c r="AB373" s="78">
        <f t="shared" si="372"/>
        <v>0</v>
      </c>
      <c r="AC373" s="78">
        <f t="shared" si="372"/>
        <v>0</v>
      </c>
      <c r="AD373" s="78">
        <f t="shared" si="372"/>
        <v>0</v>
      </c>
      <c r="AE373" s="78">
        <f t="shared" si="372"/>
        <v>0</v>
      </c>
      <c r="AF373" s="78">
        <f t="shared" si="372"/>
        <v>0</v>
      </c>
      <c r="AG373" s="78">
        <f t="shared" si="372"/>
        <v>0</v>
      </c>
      <c r="AH373" s="78">
        <f t="shared" si="372"/>
        <v>0</v>
      </c>
      <c r="AI373" s="78">
        <f t="shared" ref="AI373" si="373">SUM(AI365:AI372)</f>
        <v>0</v>
      </c>
      <c r="AK373" s="78">
        <f>SUM(AK365:AK372)</f>
        <v>0</v>
      </c>
      <c r="AL373" s="78">
        <f t="shared" ref="AL373:AV373" si="374">SUM(AL365:AL372)</f>
        <v>0</v>
      </c>
      <c r="AM373" s="78">
        <f t="shared" si="374"/>
        <v>0</v>
      </c>
      <c r="AN373" s="78">
        <f t="shared" si="374"/>
        <v>0</v>
      </c>
      <c r="AO373" s="78">
        <f t="shared" si="374"/>
        <v>0</v>
      </c>
      <c r="AP373" s="78">
        <f t="shared" si="374"/>
        <v>0</v>
      </c>
      <c r="AQ373" s="78">
        <f t="shared" si="374"/>
        <v>0</v>
      </c>
      <c r="AR373" s="78">
        <f t="shared" si="374"/>
        <v>0</v>
      </c>
      <c r="AS373" s="78">
        <f t="shared" si="374"/>
        <v>0</v>
      </c>
      <c r="AT373" s="78">
        <f t="shared" si="374"/>
        <v>0</v>
      </c>
      <c r="AU373" s="78">
        <f t="shared" si="374"/>
        <v>0</v>
      </c>
      <c r="AV373" s="78">
        <f t="shared" si="374"/>
        <v>0</v>
      </c>
    </row>
    <row r="374" spans="1:48">
      <c r="D374" s="25">
        <f>+D373-D362</f>
        <v>0</v>
      </c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7"/>
      <c r="V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</row>
    <row r="375" spans="1:48">
      <c r="D375" s="25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48"/>
      <c r="V375" s="26"/>
    </row>
    <row r="376" spans="1:48">
      <c r="D376" s="25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48"/>
      <c r="V376" s="26"/>
    </row>
    <row r="377" spans="1:48" ht="12.75">
      <c r="A377" s="47" t="s">
        <v>90</v>
      </c>
      <c r="B377" s="113"/>
      <c r="D377" s="46"/>
      <c r="E377" s="45">
        <f>D377/12</f>
        <v>0</v>
      </c>
      <c r="F377" s="24" t="s">
        <v>24</v>
      </c>
      <c r="AL377" s="73">
        <v>0.30499999999999999</v>
      </c>
      <c r="AM377" s="73">
        <v>0.09</v>
      </c>
      <c r="AO377" s="73">
        <v>0.32600000000000001</v>
      </c>
    </row>
    <row r="378" spans="1:48" ht="12.75">
      <c r="A378" s="47" t="s">
        <v>91</v>
      </c>
      <c r="B378" s="44"/>
      <c r="J378" s="43"/>
      <c r="K378" s="43"/>
      <c r="L378" s="43"/>
      <c r="M378" s="43"/>
      <c r="N378" s="43"/>
      <c r="AK378" s="24" t="s">
        <v>23</v>
      </c>
    </row>
    <row r="379" spans="1:48">
      <c r="A379" s="42" t="s">
        <v>15</v>
      </c>
      <c r="B379" s="42" t="s">
        <v>14</v>
      </c>
      <c r="C379" s="42" t="s">
        <v>13</v>
      </c>
      <c r="D379" s="42" t="s">
        <v>21</v>
      </c>
      <c r="E379" s="42" t="s">
        <v>22</v>
      </c>
      <c r="F379" s="42" t="s">
        <v>20</v>
      </c>
      <c r="G379" s="42" t="s">
        <v>19</v>
      </c>
      <c r="I379" s="40">
        <f>I364</f>
        <v>44743</v>
      </c>
      <c r="J379" s="40">
        <f t="shared" ref="J379:T379" si="375">J364</f>
        <v>44774</v>
      </c>
      <c r="K379" s="40">
        <f t="shared" si="375"/>
        <v>44805</v>
      </c>
      <c r="L379" s="40">
        <f t="shared" si="375"/>
        <v>44835</v>
      </c>
      <c r="M379" s="40">
        <f t="shared" si="375"/>
        <v>44866</v>
      </c>
      <c r="N379" s="40">
        <f t="shared" si="375"/>
        <v>44896</v>
      </c>
      <c r="O379" s="40">
        <f t="shared" si="375"/>
        <v>44927</v>
      </c>
      <c r="P379" s="40">
        <f t="shared" si="375"/>
        <v>44958</v>
      </c>
      <c r="Q379" s="40">
        <f t="shared" si="375"/>
        <v>44986</v>
      </c>
      <c r="R379" s="40">
        <f t="shared" si="375"/>
        <v>45017</v>
      </c>
      <c r="S379" s="40">
        <f t="shared" si="375"/>
        <v>45047</v>
      </c>
      <c r="T379" s="40">
        <f t="shared" si="375"/>
        <v>45078</v>
      </c>
      <c r="U379" s="41" t="s">
        <v>57</v>
      </c>
      <c r="W379" s="40">
        <f>I379</f>
        <v>44743</v>
      </c>
      <c r="X379" s="40">
        <f t="shared" ref="X379:AH379" si="376">J379</f>
        <v>44774</v>
      </c>
      <c r="Y379" s="40">
        <f t="shared" si="376"/>
        <v>44805</v>
      </c>
      <c r="Z379" s="40">
        <f t="shared" si="376"/>
        <v>44835</v>
      </c>
      <c r="AA379" s="40">
        <f t="shared" si="376"/>
        <v>44866</v>
      </c>
      <c r="AB379" s="40">
        <f t="shared" si="376"/>
        <v>44896</v>
      </c>
      <c r="AC379" s="40">
        <f t="shared" si="376"/>
        <v>44927</v>
      </c>
      <c r="AD379" s="40">
        <f t="shared" si="376"/>
        <v>44958</v>
      </c>
      <c r="AE379" s="40">
        <f t="shared" si="376"/>
        <v>44986</v>
      </c>
      <c r="AF379" s="40">
        <f t="shared" si="376"/>
        <v>45017</v>
      </c>
      <c r="AG379" s="40">
        <f t="shared" si="376"/>
        <v>45047</v>
      </c>
      <c r="AH379" s="40">
        <f t="shared" si="376"/>
        <v>45078</v>
      </c>
      <c r="AI379" s="41" t="s">
        <v>18</v>
      </c>
      <c r="AK379" s="40">
        <f>W379</f>
        <v>44743</v>
      </c>
      <c r="AL379" s="40">
        <f t="shared" ref="AL379:AV379" si="377">X379</f>
        <v>44774</v>
      </c>
      <c r="AM379" s="40">
        <f t="shared" si="377"/>
        <v>44805</v>
      </c>
      <c r="AN379" s="40">
        <f t="shared" si="377"/>
        <v>44835</v>
      </c>
      <c r="AO379" s="40">
        <f t="shared" si="377"/>
        <v>44866</v>
      </c>
      <c r="AP379" s="40">
        <f t="shared" si="377"/>
        <v>44896</v>
      </c>
      <c r="AQ379" s="40">
        <f t="shared" si="377"/>
        <v>44927</v>
      </c>
      <c r="AR379" s="40">
        <f t="shared" si="377"/>
        <v>44958</v>
      </c>
      <c r="AS379" s="40">
        <f t="shared" si="377"/>
        <v>44986</v>
      </c>
      <c r="AT379" s="40">
        <f t="shared" si="377"/>
        <v>45017</v>
      </c>
      <c r="AU379" s="40">
        <f t="shared" si="377"/>
        <v>45047</v>
      </c>
      <c r="AV379" s="40">
        <f t="shared" si="377"/>
        <v>45078</v>
      </c>
    </row>
    <row r="380" spans="1:48" ht="14.25">
      <c r="A380" s="74"/>
      <c r="B380" s="39">
        <f>IFERROR((INDEX(GrantList[Account],MATCH(A380,GrantList[Fund],0))),0)</f>
        <v>0</v>
      </c>
      <c r="C380" s="39">
        <f>IFERROR((INDEX(GrantList[Fund Desc],MATCH(A380,GrantList[Fund],0))),0)</f>
        <v>0</v>
      </c>
      <c r="D380" s="37">
        <f>+AI380</f>
        <v>0</v>
      </c>
      <c r="E380" s="38">
        <f>IFERROR((INDEX(GrantList[Study Type],MATCH(A380,GrantList[Fund],0))),0)</f>
        <v>0</v>
      </c>
      <c r="F380" s="36" t="s">
        <v>17</v>
      </c>
      <c r="G380" s="35">
        <f>IFERROR((INDEX(GrantList[Budget End Date],MATCH(A380,GrantList[Fund],0))),0)</f>
        <v>0</v>
      </c>
      <c r="H380" s="34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6">
        <f>SUM(I380:T380)/12</f>
        <v>0</v>
      </c>
      <c r="V380" s="33"/>
      <c r="W380" s="78">
        <f>IF(W$4&lt;$G380,I380*$E$377,0)</f>
        <v>0</v>
      </c>
      <c r="X380" s="78">
        <f t="shared" ref="X380:AH387" si="378">IF(X$4&lt;$G380,J380*$E$377,0)</f>
        <v>0</v>
      </c>
      <c r="Y380" s="78">
        <f t="shared" si="378"/>
        <v>0</v>
      </c>
      <c r="Z380" s="78">
        <f t="shared" si="378"/>
        <v>0</v>
      </c>
      <c r="AA380" s="78">
        <f t="shared" si="378"/>
        <v>0</v>
      </c>
      <c r="AB380" s="78">
        <f t="shared" si="378"/>
        <v>0</v>
      </c>
      <c r="AC380" s="78">
        <f t="shared" si="378"/>
        <v>0</v>
      </c>
      <c r="AD380" s="78">
        <f t="shared" si="378"/>
        <v>0</v>
      </c>
      <c r="AE380" s="78">
        <f t="shared" si="378"/>
        <v>0</v>
      </c>
      <c r="AF380" s="78">
        <f t="shared" si="378"/>
        <v>0</v>
      </c>
      <c r="AG380" s="78">
        <f t="shared" si="378"/>
        <v>0</v>
      </c>
      <c r="AH380" s="78">
        <f t="shared" si="378"/>
        <v>0</v>
      </c>
      <c r="AI380" s="79">
        <f>SUM(W380:AH380)</f>
        <v>0</v>
      </c>
      <c r="AK380" s="78">
        <f>IF(AND(AK$4&lt;=$G380,$F380="Full Time",$E380="Non-Federal"),W380*$AO$2,IF(AND(AK$4&lt;=$G380,$F380="Full Time",$E380="Federal"),W380*$AL$2,(IF(AND(AK$4&lt;=$G380,$F380="Part Time"),$W380*$AM$2,0))))</f>
        <v>0</v>
      </c>
      <c r="AL380" s="78">
        <f t="shared" ref="AL380:AV387" si="379">IF(AND(AL$4&lt;=$G380,$F380="Full Time",$E380="Non-Federal"),X380*$AO$2,IF(AND(AL$4&lt;=$G380,$F380="Full Time",$E380="Federal"),X380*$AL$2,(IF(AND(AL$4&lt;=$G380,$F380="Part Time"),$W380*$AM$2,0))))</f>
        <v>0</v>
      </c>
      <c r="AM380" s="78">
        <f t="shared" si="379"/>
        <v>0</v>
      </c>
      <c r="AN380" s="78">
        <f t="shared" si="379"/>
        <v>0</v>
      </c>
      <c r="AO380" s="78">
        <f t="shared" si="379"/>
        <v>0</v>
      </c>
      <c r="AP380" s="78">
        <f t="shared" si="379"/>
        <v>0</v>
      </c>
      <c r="AQ380" s="78">
        <f t="shared" si="379"/>
        <v>0</v>
      </c>
      <c r="AR380" s="78">
        <f t="shared" si="379"/>
        <v>0</v>
      </c>
      <c r="AS380" s="78">
        <f t="shared" si="379"/>
        <v>0</v>
      </c>
      <c r="AT380" s="78">
        <f t="shared" si="379"/>
        <v>0</v>
      </c>
      <c r="AU380" s="78">
        <f t="shared" si="379"/>
        <v>0</v>
      </c>
      <c r="AV380" s="78">
        <f t="shared" si="379"/>
        <v>0</v>
      </c>
    </row>
    <row r="381" spans="1:48" ht="14.25">
      <c r="A381" s="74"/>
      <c r="B381" s="39">
        <f>IFERROR((INDEX(GrantList[Account],MATCH(A381,GrantList[Fund],0))),0)</f>
        <v>0</v>
      </c>
      <c r="C381" s="39">
        <f>IFERROR((INDEX(GrantList[Fund Desc],MATCH(A381,GrantList[Fund],0))),0)</f>
        <v>0</v>
      </c>
      <c r="D381" s="37">
        <f t="shared" ref="D381:D387" si="380">+AI381</f>
        <v>0</v>
      </c>
      <c r="E381" s="38">
        <f>IFERROR((INDEX(GrantList[Study Type],MATCH(A381,GrantList[Fund],0))),0)</f>
        <v>0</v>
      </c>
      <c r="F381" s="36" t="str">
        <f>F380</f>
        <v>Full Time</v>
      </c>
      <c r="G381" s="35">
        <f>IFERROR((INDEX(GrantList[Budget End Date],MATCH(A381,GrantList[Fund],0))),0)</f>
        <v>0</v>
      </c>
      <c r="H381" s="34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6">
        <f t="shared" ref="U381:U388" si="381">SUM(I381:T381)/12</f>
        <v>0</v>
      </c>
      <c r="V381" s="33"/>
      <c r="W381" s="78">
        <f t="shared" ref="W381:W387" si="382">IF(W$4&lt;$G381,I381*$E$377,0)</f>
        <v>0</v>
      </c>
      <c r="X381" s="78">
        <f t="shared" si="378"/>
        <v>0</v>
      </c>
      <c r="Y381" s="78">
        <f t="shared" si="378"/>
        <v>0</v>
      </c>
      <c r="Z381" s="78">
        <f t="shared" si="378"/>
        <v>0</v>
      </c>
      <c r="AA381" s="78">
        <f t="shared" si="378"/>
        <v>0</v>
      </c>
      <c r="AB381" s="78">
        <f t="shared" si="378"/>
        <v>0</v>
      </c>
      <c r="AC381" s="78">
        <f t="shared" si="378"/>
        <v>0</v>
      </c>
      <c r="AD381" s="78">
        <f t="shared" si="378"/>
        <v>0</v>
      </c>
      <c r="AE381" s="78">
        <f t="shared" si="378"/>
        <v>0</v>
      </c>
      <c r="AF381" s="78">
        <f t="shared" si="378"/>
        <v>0</v>
      </c>
      <c r="AG381" s="78">
        <f t="shared" si="378"/>
        <v>0</v>
      </c>
      <c r="AH381" s="78">
        <f t="shared" si="378"/>
        <v>0</v>
      </c>
      <c r="AI381" s="79">
        <f t="shared" ref="AI381:AI387" si="383">SUM(W381:AH381)</f>
        <v>0</v>
      </c>
      <c r="AK381" s="78">
        <f t="shared" ref="AK381:AK387" si="384">IF(AND(AK$4&lt;=$G381,$F381="Full Time",$E381="Non-Federal"),W381*$AO$2,IF(AND(AK$4&lt;=$G381,$F381="Full Time",$E381="Federal"),W381*$AL$2,(IF(AND(AK$4&lt;=$G381,$F381="Part Time"),$W381*$AM$2,0))))</f>
        <v>0</v>
      </c>
      <c r="AL381" s="78">
        <f t="shared" si="379"/>
        <v>0</v>
      </c>
      <c r="AM381" s="78">
        <f t="shared" si="379"/>
        <v>0</v>
      </c>
      <c r="AN381" s="78">
        <f t="shared" si="379"/>
        <v>0</v>
      </c>
      <c r="AO381" s="78">
        <f t="shared" si="379"/>
        <v>0</v>
      </c>
      <c r="AP381" s="78">
        <f t="shared" si="379"/>
        <v>0</v>
      </c>
      <c r="AQ381" s="78">
        <f t="shared" si="379"/>
        <v>0</v>
      </c>
      <c r="AR381" s="78">
        <f t="shared" si="379"/>
        <v>0</v>
      </c>
      <c r="AS381" s="78">
        <f t="shared" si="379"/>
        <v>0</v>
      </c>
      <c r="AT381" s="78">
        <f t="shared" si="379"/>
        <v>0</v>
      </c>
      <c r="AU381" s="78">
        <f t="shared" si="379"/>
        <v>0</v>
      </c>
      <c r="AV381" s="78">
        <f t="shared" si="379"/>
        <v>0</v>
      </c>
    </row>
    <row r="382" spans="1:48" ht="14.25">
      <c r="A382" s="74"/>
      <c r="B382" s="39">
        <f>IFERROR((INDEX(GrantList[Account],MATCH(A382,GrantList[Fund],0))),0)</f>
        <v>0</v>
      </c>
      <c r="C382" s="39">
        <f>IFERROR((INDEX(GrantList[Fund Desc],MATCH(A382,GrantList[Fund],0))),0)</f>
        <v>0</v>
      </c>
      <c r="D382" s="37">
        <f t="shared" si="380"/>
        <v>0</v>
      </c>
      <c r="E382" s="38">
        <f>IFERROR((INDEX(GrantList[Study Type],MATCH(A382,GrantList[Fund],0))),0)</f>
        <v>0</v>
      </c>
      <c r="F382" s="36" t="str">
        <f t="shared" ref="F382:F387" si="385">F381</f>
        <v>Full Time</v>
      </c>
      <c r="G382" s="35">
        <f>IFERROR((INDEX(GrantList[Budget End Date],MATCH(A382,GrantList[Fund],0))),0)</f>
        <v>0</v>
      </c>
      <c r="H382" s="34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6">
        <f t="shared" si="381"/>
        <v>0</v>
      </c>
      <c r="V382" s="33"/>
      <c r="W382" s="78">
        <f t="shared" si="382"/>
        <v>0</v>
      </c>
      <c r="X382" s="78">
        <f t="shared" si="378"/>
        <v>0</v>
      </c>
      <c r="Y382" s="78">
        <f t="shared" si="378"/>
        <v>0</v>
      </c>
      <c r="Z382" s="78">
        <f t="shared" si="378"/>
        <v>0</v>
      </c>
      <c r="AA382" s="78">
        <f t="shared" si="378"/>
        <v>0</v>
      </c>
      <c r="AB382" s="78">
        <f t="shared" si="378"/>
        <v>0</v>
      </c>
      <c r="AC382" s="78">
        <f t="shared" si="378"/>
        <v>0</v>
      </c>
      <c r="AD382" s="78">
        <f t="shared" si="378"/>
        <v>0</v>
      </c>
      <c r="AE382" s="78">
        <f t="shared" si="378"/>
        <v>0</v>
      </c>
      <c r="AF382" s="78">
        <f t="shared" si="378"/>
        <v>0</v>
      </c>
      <c r="AG382" s="78">
        <f t="shared" si="378"/>
        <v>0</v>
      </c>
      <c r="AH382" s="78">
        <f t="shared" si="378"/>
        <v>0</v>
      </c>
      <c r="AI382" s="79">
        <f t="shared" si="383"/>
        <v>0</v>
      </c>
      <c r="AK382" s="78">
        <f t="shared" si="384"/>
        <v>0</v>
      </c>
      <c r="AL382" s="78">
        <f t="shared" si="379"/>
        <v>0</v>
      </c>
      <c r="AM382" s="78">
        <f t="shared" si="379"/>
        <v>0</v>
      </c>
      <c r="AN382" s="78">
        <f t="shared" si="379"/>
        <v>0</v>
      </c>
      <c r="AO382" s="78">
        <f t="shared" si="379"/>
        <v>0</v>
      </c>
      <c r="AP382" s="78">
        <f t="shared" si="379"/>
        <v>0</v>
      </c>
      <c r="AQ382" s="78">
        <f t="shared" si="379"/>
        <v>0</v>
      </c>
      <c r="AR382" s="78">
        <f t="shared" si="379"/>
        <v>0</v>
      </c>
      <c r="AS382" s="78">
        <f t="shared" si="379"/>
        <v>0</v>
      </c>
      <c r="AT382" s="78">
        <f t="shared" si="379"/>
        <v>0</v>
      </c>
      <c r="AU382" s="78">
        <f t="shared" si="379"/>
        <v>0</v>
      </c>
      <c r="AV382" s="78">
        <f t="shared" si="379"/>
        <v>0</v>
      </c>
    </row>
    <row r="383" spans="1:48" ht="14.25">
      <c r="A383" s="74"/>
      <c r="B383" s="39">
        <f>IFERROR((INDEX(GrantList[Account],MATCH(A383,GrantList[Fund],0))),0)</f>
        <v>0</v>
      </c>
      <c r="C383" s="39">
        <f>IFERROR((INDEX(GrantList[Fund Desc],MATCH(A383,GrantList[Fund],0))),0)</f>
        <v>0</v>
      </c>
      <c r="D383" s="37">
        <f t="shared" si="380"/>
        <v>0</v>
      </c>
      <c r="E383" s="38">
        <f>IFERROR((INDEX(GrantList[Study Type],MATCH(A383,GrantList[Fund],0))),0)</f>
        <v>0</v>
      </c>
      <c r="F383" s="36" t="str">
        <f t="shared" si="385"/>
        <v>Full Time</v>
      </c>
      <c r="G383" s="35">
        <f>IFERROR((INDEX(GrantList[Budget End Date],MATCH(A383,GrantList[Fund],0))),0)</f>
        <v>0</v>
      </c>
      <c r="H383" s="34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6">
        <f t="shared" si="381"/>
        <v>0</v>
      </c>
      <c r="V383" s="33"/>
      <c r="W383" s="78">
        <f t="shared" si="382"/>
        <v>0</v>
      </c>
      <c r="X383" s="78">
        <f t="shared" si="378"/>
        <v>0</v>
      </c>
      <c r="Y383" s="78">
        <f t="shared" si="378"/>
        <v>0</v>
      </c>
      <c r="Z383" s="78">
        <f t="shared" si="378"/>
        <v>0</v>
      </c>
      <c r="AA383" s="78">
        <f t="shared" si="378"/>
        <v>0</v>
      </c>
      <c r="AB383" s="78">
        <f t="shared" si="378"/>
        <v>0</v>
      </c>
      <c r="AC383" s="78">
        <f t="shared" si="378"/>
        <v>0</v>
      </c>
      <c r="AD383" s="78">
        <f t="shared" si="378"/>
        <v>0</v>
      </c>
      <c r="AE383" s="78">
        <f t="shared" si="378"/>
        <v>0</v>
      </c>
      <c r="AF383" s="78">
        <f t="shared" si="378"/>
        <v>0</v>
      </c>
      <c r="AG383" s="78">
        <f t="shared" si="378"/>
        <v>0</v>
      </c>
      <c r="AH383" s="78">
        <f t="shared" si="378"/>
        <v>0</v>
      </c>
      <c r="AI383" s="79">
        <f t="shared" si="383"/>
        <v>0</v>
      </c>
      <c r="AK383" s="78">
        <f t="shared" si="384"/>
        <v>0</v>
      </c>
      <c r="AL383" s="78">
        <f t="shared" si="379"/>
        <v>0</v>
      </c>
      <c r="AM383" s="78">
        <f t="shared" si="379"/>
        <v>0</v>
      </c>
      <c r="AN383" s="78">
        <f t="shared" si="379"/>
        <v>0</v>
      </c>
      <c r="AO383" s="78">
        <f t="shared" si="379"/>
        <v>0</v>
      </c>
      <c r="AP383" s="78">
        <f t="shared" si="379"/>
        <v>0</v>
      </c>
      <c r="AQ383" s="78">
        <f t="shared" si="379"/>
        <v>0</v>
      </c>
      <c r="AR383" s="78">
        <f t="shared" si="379"/>
        <v>0</v>
      </c>
      <c r="AS383" s="78">
        <f t="shared" si="379"/>
        <v>0</v>
      </c>
      <c r="AT383" s="78">
        <f t="shared" si="379"/>
        <v>0</v>
      </c>
      <c r="AU383" s="78">
        <f t="shared" si="379"/>
        <v>0</v>
      </c>
      <c r="AV383" s="78">
        <f t="shared" si="379"/>
        <v>0</v>
      </c>
    </row>
    <row r="384" spans="1:48" ht="14.25">
      <c r="A384" s="74"/>
      <c r="B384" s="39">
        <f>IFERROR((INDEX(GrantList[Account],MATCH(A384,GrantList[Fund],0))),0)</f>
        <v>0</v>
      </c>
      <c r="C384" s="39">
        <f>IFERROR((INDEX(GrantList[Fund Desc],MATCH(A384,GrantList[Fund],0))),0)</f>
        <v>0</v>
      </c>
      <c r="D384" s="37">
        <f t="shared" si="380"/>
        <v>0</v>
      </c>
      <c r="E384" s="38">
        <f>IFERROR((INDEX(GrantList[Study Type],MATCH(A384,GrantList[Fund],0))),0)</f>
        <v>0</v>
      </c>
      <c r="F384" s="36" t="str">
        <f t="shared" si="385"/>
        <v>Full Time</v>
      </c>
      <c r="G384" s="35">
        <f>IFERROR((INDEX(GrantList[Budget End Date],MATCH(A384,GrantList[Fund],0))),0)</f>
        <v>0</v>
      </c>
      <c r="H384" s="34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6">
        <f t="shared" si="381"/>
        <v>0</v>
      </c>
      <c r="V384" s="33"/>
      <c r="W384" s="78">
        <f t="shared" si="382"/>
        <v>0</v>
      </c>
      <c r="X384" s="78">
        <f t="shared" si="378"/>
        <v>0</v>
      </c>
      <c r="Y384" s="78">
        <f t="shared" si="378"/>
        <v>0</v>
      </c>
      <c r="Z384" s="78">
        <f t="shared" si="378"/>
        <v>0</v>
      </c>
      <c r="AA384" s="78">
        <f t="shared" si="378"/>
        <v>0</v>
      </c>
      <c r="AB384" s="78">
        <f t="shared" si="378"/>
        <v>0</v>
      </c>
      <c r="AC384" s="78">
        <f t="shared" si="378"/>
        <v>0</v>
      </c>
      <c r="AD384" s="78">
        <f t="shared" si="378"/>
        <v>0</v>
      </c>
      <c r="AE384" s="78">
        <f t="shared" si="378"/>
        <v>0</v>
      </c>
      <c r="AF384" s="78">
        <f t="shared" si="378"/>
        <v>0</v>
      </c>
      <c r="AG384" s="78">
        <f t="shared" si="378"/>
        <v>0</v>
      </c>
      <c r="AH384" s="78">
        <f t="shared" si="378"/>
        <v>0</v>
      </c>
      <c r="AI384" s="79">
        <f t="shared" si="383"/>
        <v>0</v>
      </c>
      <c r="AK384" s="78">
        <f t="shared" si="384"/>
        <v>0</v>
      </c>
      <c r="AL384" s="78">
        <f t="shared" si="379"/>
        <v>0</v>
      </c>
      <c r="AM384" s="78">
        <f t="shared" si="379"/>
        <v>0</v>
      </c>
      <c r="AN384" s="78">
        <f t="shared" si="379"/>
        <v>0</v>
      </c>
      <c r="AO384" s="78">
        <f t="shared" si="379"/>
        <v>0</v>
      </c>
      <c r="AP384" s="78">
        <f t="shared" si="379"/>
        <v>0</v>
      </c>
      <c r="AQ384" s="78">
        <f t="shared" si="379"/>
        <v>0</v>
      </c>
      <c r="AR384" s="78">
        <f t="shared" si="379"/>
        <v>0</v>
      </c>
      <c r="AS384" s="78">
        <f t="shared" si="379"/>
        <v>0</v>
      </c>
      <c r="AT384" s="78">
        <f t="shared" si="379"/>
        <v>0</v>
      </c>
      <c r="AU384" s="78">
        <f t="shared" si="379"/>
        <v>0</v>
      </c>
      <c r="AV384" s="78">
        <f t="shared" si="379"/>
        <v>0</v>
      </c>
    </row>
    <row r="385" spans="1:48" ht="14.25">
      <c r="A385" s="74"/>
      <c r="B385" s="39">
        <f>IFERROR((INDEX(GrantList[Account],MATCH(A385,GrantList[Fund],0))),0)</f>
        <v>0</v>
      </c>
      <c r="C385" s="39">
        <f>IFERROR((INDEX(GrantList[Fund Desc],MATCH(A385,GrantList[Fund],0))),0)</f>
        <v>0</v>
      </c>
      <c r="D385" s="37">
        <f t="shared" si="380"/>
        <v>0</v>
      </c>
      <c r="E385" s="38">
        <f>IFERROR((INDEX(GrantList[Study Type],MATCH(A385,GrantList[Fund],0))),0)</f>
        <v>0</v>
      </c>
      <c r="F385" s="36" t="str">
        <f t="shared" si="385"/>
        <v>Full Time</v>
      </c>
      <c r="G385" s="35">
        <f>IFERROR((INDEX(GrantList[Budget End Date],MATCH(A385,GrantList[Fund],0))),0)</f>
        <v>0</v>
      </c>
      <c r="H385" s="34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6">
        <f t="shared" si="381"/>
        <v>0</v>
      </c>
      <c r="V385" s="33"/>
      <c r="W385" s="78">
        <f t="shared" si="382"/>
        <v>0</v>
      </c>
      <c r="X385" s="78">
        <f t="shared" si="378"/>
        <v>0</v>
      </c>
      <c r="Y385" s="78">
        <f t="shared" si="378"/>
        <v>0</v>
      </c>
      <c r="Z385" s="78">
        <f t="shared" si="378"/>
        <v>0</v>
      </c>
      <c r="AA385" s="78">
        <f t="shared" si="378"/>
        <v>0</v>
      </c>
      <c r="AB385" s="78">
        <f t="shared" si="378"/>
        <v>0</v>
      </c>
      <c r="AC385" s="78">
        <f t="shared" si="378"/>
        <v>0</v>
      </c>
      <c r="AD385" s="78">
        <f t="shared" si="378"/>
        <v>0</v>
      </c>
      <c r="AE385" s="78">
        <f t="shared" si="378"/>
        <v>0</v>
      </c>
      <c r="AF385" s="78">
        <f t="shared" si="378"/>
        <v>0</v>
      </c>
      <c r="AG385" s="78">
        <f t="shared" si="378"/>
        <v>0</v>
      </c>
      <c r="AH385" s="78">
        <f t="shared" si="378"/>
        <v>0</v>
      </c>
      <c r="AI385" s="79">
        <f t="shared" si="383"/>
        <v>0</v>
      </c>
      <c r="AK385" s="78">
        <f t="shared" si="384"/>
        <v>0</v>
      </c>
      <c r="AL385" s="78">
        <f t="shared" si="379"/>
        <v>0</v>
      </c>
      <c r="AM385" s="78">
        <f t="shared" si="379"/>
        <v>0</v>
      </c>
      <c r="AN385" s="78">
        <f t="shared" si="379"/>
        <v>0</v>
      </c>
      <c r="AO385" s="78">
        <f t="shared" si="379"/>
        <v>0</v>
      </c>
      <c r="AP385" s="78">
        <f t="shared" si="379"/>
        <v>0</v>
      </c>
      <c r="AQ385" s="78">
        <f t="shared" si="379"/>
        <v>0</v>
      </c>
      <c r="AR385" s="78">
        <f t="shared" si="379"/>
        <v>0</v>
      </c>
      <c r="AS385" s="78">
        <f t="shared" si="379"/>
        <v>0</v>
      </c>
      <c r="AT385" s="78">
        <f t="shared" si="379"/>
        <v>0</v>
      </c>
      <c r="AU385" s="78">
        <f t="shared" si="379"/>
        <v>0</v>
      </c>
      <c r="AV385" s="78">
        <f t="shared" si="379"/>
        <v>0</v>
      </c>
    </row>
    <row r="386" spans="1:48" ht="14.25">
      <c r="A386" s="74"/>
      <c r="B386" s="39">
        <f>IFERROR((INDEX(GrantList[Account],MATCH(A386,GrantList[Fund],0))),0)</f>
        <v>0</v>
      </c>
      <c r="C386" s="39">
        <f>IFERROR((INDEX(GrantList[Fund Desc],MATCH(A386,GrantList[Fund],0))),0)</f>
        <v>0</v>
      </c>
      <c r="D386" s="37">
        <f t="shared" si="380"/>
        <v>0</v>
      </c>
      <c r="E386" s="38">
        <f>IFERROR((INDEX(GrantList[Study Type],MATCH(A386,GrantList[Fund],0))),0)</f>
        <v>0</v>
      </c>
      <c r="F386" s="36" t="str">
        <f t="shared" si="385"/>
        <v>Full Time</v>
      </c>
      <c r="G386" s="35">
        <f>IFERROR((INDEX(GrantList[Budget End Date],MATCH(A386,GrantList[Fund],0))),0)</f>
        <v>0</v>
      </c>
      <c r="H386" s="34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6">
        <f t="shared" si="381"/>
        <v>0</v>
      </c>
      <c r="V386" s="33"/>
      <c r="W386" s="78">
        <f t="shared" si="382"/>
        <v>0</v>
      </c>
      <c r="X386" s="78">
        <f t="shared" si="378"/>
        <v>0</v>
      </c>
      <c r="Y386" s="78">
        <f t="shared" si="378"/>
        <v>0</v>
      </c>
      <c r="Z386" s="78">
        <f t="shared" si="378"/>
        <v>0</v>
      </c>
      <c r="AA386" s="78">
        <f t="shared" si="378"/>
        <v>0</v>
      </c>
      <c r="AB386" s="78">
        <f t="shared" si="378"/>
        <v>0</v>
      </c>
      <c r="AC386" s="78">
        <f t="shared" si="378"/>
        <v>0</v>
      </c>
      <c r="AD386" s="78">
        <f t="shared" si="378"/>
        <v>0</v>
      </c>
      <c r="AE386" s="78">
        <f t="shared" si="378"/>
        <v>0</v>
      </c>
      <c r="AF386" s="78">
        <f t="shared" si="378"/>
        <v>0</v>
      </c>
      <c r="AG386" s="78">
        <f t="shared" si="378"/>
        <v>0</v>
      </c>
      <c r="AH386" s="78">
        <f t="shared" si="378"/>
        <v>0</v>
      </c>
      <c r="AI386" s="79">
        <f t="shared" si="383"/>
        <v>0</v>
      </c>
      <c r="AK386" s="78">
        <f t="shared" si="384"/>
        <v>0</v>
      </c>
      <c r="AL386" s="78">
        <f t="shared" si="379"/>
        <v>0</v>
      </c>
      <c r="AM386" s="78">
        <f t="shared" si="379"/>
        <v>0</v>
      </c>
      <c r="AN386" s="78">
        <f t="shared" si="379"/>
        <v>0</v>
      </c>
      <c r="AO386" s="78">
        <f t="shared" si="379"/>
        <v>0</v>
      </c>
      <c r="AP386" s="78">
        <f t="shared" si="379"/>
        <v>0</v>
      </c>
      <c r="AQ386" s="78">
        <f t="shared" si="379"/>
        <v>0</v>
      </c>
      <c r="AR386" s="78">
        <f t="shared" si="379"/>
        <v>0</v>
      </c>
      <c r="AS386" s="78">
        <f t="shared" si="379"/>
        <v>0</v>
      </c>
      <c r="AT386" s="78">
        <f t="shared" si="379"/>
        <v>0</v>
      </c>
      <c r="AU386" s="78">
        <f t="shared" si="379"/>
        <v>0</v>
      </c>
      <c r="AV386" s="78">
        <f t="shared" si="379"/>
        <v>0</v>
      </c>
    </row>
    <row r="387" spans="1:48" ht="14.25">
      <c r="A387" s="74"/>
      <c r="B387" s="39">
        <f>IFERROR((INDEX(GrantList[Account],MATCH(A387,GrantList[Fund],0))),0)</f>
        <v>0</v>
      </c>
      <c r="C387" s="39">
        <f>IFERROR((INDEX(GrantList[Fund Desc],MATCH(A387,GrantList[Fund],0))),0)</f>
        <v>0</v>
      </c>
      <c r="D387" s="37">
        <f t="shared" si="380"/>
        <v>0</v>
      </c>
      <c r="E387" s="38">
        <f>IFERROR((INDEX(GrantList[Study Type],MATCH(A387,GrantList[Fund],0))),0)</f>
        <v>0</v>
      </c>
      <c r="F387" s="36" t="str">
        <f t="shared" si="385"/>
        <v>Full Time</v>
      </c>
      <c r="G387" s="35">
        <f>IFERROR((INDEX(GrantList[Budget End Date],MATCH(A387,GrantList[Fund],0))),0)</f>
        <v>0</v>
      </c>
      <c r="H387" s="34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6">
        <f t="shared" si="381"/>
        <v>0</v>
      </c>
      <c r="V387" s="33"/>
      <c r="W387" s="78">
        <f t="shared" si="382"/>
        <v>0</v>
      </c>
      <c r="X387" s="78">
        <f t="shared" si="378"/>
        <v>0</v>
      </c>
      <c r="Y387" s="78">
        <f t="shared" si="378"/>
        <v>0</v>
      </c>
      <c r="Z387" s="78">
        <f t="shared" si="378"/>
        <v>0</v>
      </c>
      <c r="AA387" s="78">
        <f t="shared" si="378"/>
        <v>0</v>
      </c>
      <c r="AB387" s="78">
        <f t="shared" si="378"/>
        <v>0</v>
      </c>
      <c r="AC387" s="78">
        <f t="shared" si="378"/>
        <v>0</v>
      </c>
      <c r="AD387" s="78">
        <f t="shared" si="378"/>
        <v>0</v>
      </c>
      <c r="AE387" s="78">
        <f t="shared" si="378"/>
        <v>0</v>
      </c>
      <c r="AF387" s="78">
        <f t="shared" si="378"/>
        <v>0</v>
      </c>
      <c r="AG387" s="78">
        <f t="shared" si="378"/>
        <v>0</v>
      </c>
      <c r="AH387" s="78">
        <f t="shared" si="378"/>
        <v>0</v>
      </c>
      <c r="AI387" s="79">
        <f t="shared" si="383"/>
        <v>0</v>
      </c>
      <c r="AK387" s="78">
        <f t="shared" si="384"/>
        <v>0</v>
      </c>
      <c r="AL387" s="78">
        <f t="shared" si="379"/>
        <v>0</v>
      </c>
      <c r="AM387" s="78">
        <f t="shared" si="379"/>
        <v>0</v>
      </c>
      <c r="AN387" s="78">
        <f t="shared" si="379"/>
        <v>0</v>
      </c>
      <c r="AO387" s="78">
        <f t="shared" si="379"/>
        <v>0</v>
      </c>
      <c r="AP387" s="78">
        <f t="shared" si="379"/>
        <v>0</v>
      </c>
      <c r="AQ387" s="78">
        <f t="shared" si="379"/>
        <v>0</v>
      </c>
      <c r="AR387" s="78">
        <f t="shared" si="379"/>
        <v>0</v>
      </c>
      <c r="AS387" s="78">
        <f t="shared" si="379"/>
        <v>0</v>
      </c>
      <c r="AT387" s="78">
        <f t="shared" si="379"/>
        <v>0</v>
      </c>
      <c r="AU387" s="78">
        <f t="shared" si="379"/>
        <v>0</v>
      </c>
      <c r="AV387" s="78">
        <f t="shared" si="379"/>
        <v>0</v>
      </c>
    </row>
    <row r="388" spans="1:48" ht="13.5" customHeight="1">
      <c r="C388" s="32" t="s">
        <v>16</v>
      </c>
      <c r="D388" s="31">
        <f>SUM(D380:D387)</f>
        <v>0</v>
      </c>
      <c r="E388" s="30"/>
      <c r="F388" s="29"/>
      <c r="I388" s="76">
        <f t="shared" ref="I388:T388" si="386">SUM(I380:I387)</f>
        <v>0</v>
      </c>
      <c r="J388" s="76">
        <f t="shared" si="386"/>
        <v>0</v>
      </c>
      <c r="K388" s="76">
        <f t="shared" si="386"/>
        <v>0</v>
      </c>
      <c r="L388" s="76">
        <f t="shared" si="386"/>
        <v>0</v>
      </c>
      <c r="M388" s="76">
        <f t="shared" si="386"/>
        <v>0</v>
      </c>
      <c r="N388" s="76">
        <f t="shared" si="386"/>
        <v>0</v>
      </c>
      <c r="O388" s="76">
        <f t="shared" si="386"/>
        <v>0</v>
      </c>
      <c r="P388" s="76">
        <f t="shared" si="386"/>
        <v>0</v>
      </c>
      <c r="Q388" s="76">
        <f t="shared" si="386"/>
        <v>0</v>
      </c>
      <c r="R388" s="76">
        <f t="shared" si="386"/>
        <v>0</v>
      </c>
      <c r="S388" s="76">
        <f t="shared" si="386"/>
        <v>0</v>
      </c>
      <c r="T388" s="76">
        <f t="shared" si="386"/>
        <v>0</v>
      </c>
      <c r="U388" s="76">
        <f t="shared" si="381"/>
        <v>0</v>
      </c>
      <c r="V388" s="26"/>
      <c r="W388" s="78">
        <f>SUM(W380:W387)</f>
        <v>0</v>
      </c>
      <c r="X388" s="78">
        <f t="shared" ref="X388:AH388" si="387">SUM(X380:X387)</f>
        <v>0</v>
      </c>
      <c r="Y388" s="78">
        <f t="shared" si="387"/>
        <v>0</v>
      </c>
      <c r="Z388" s="78">
        <f t="shared" si="387"/>
        <v>0</v>
      </c>
      <c r="AA388" s="78">
        <f t="shared" si="387"/>
        <v>0</v>
      </c>
      <c r="AB388" s="78">
        <f t="shared" si="387"/>
        <v>0</v>
      </c>
      <c r="AC388" s="78">
        <f t="shared" si="387"/>
        <v>0</v>
      </c>
      <c r="AD388" s="78">
        <f t="shared" si="387"/>
        <v>0</v>
      </c>
      <c r="AE388" s="78">
        <f t="shared" si="387"/>
        <v>0</v>
      </c>
      <c r="AF388" s="78">
        <f t="shared" si="387"/>
        <v>0</v>
      </c>
      <c r="AG388" s="78">
        <f t="shared" si="387"/>
        <v>0</v>
      </c>
      <c r="AH388" s="78">
        <f t="shared" si="387"/>
        <v>0</v>
      </c>
      <c r="AI388" s="78">
        <f t="shared" ref="AI388" si="388">SUM(AI380:AI387)</f>
        <v>0</v>
      </c>
      <c r="AK388" s="78">
        <f>SUM(AK380:AK387)</f>
        <v>0</v>
      </c>
      <c r="AL388" s="78">
        <f t="shared" ref="AL388:AV388" si="389">SUM(AL380:AL387)</f>
        <v>0</v>
      </c>
      <c r="AM388" s="78">
        <f t="shared" si="389"/>
        <v>0</v>
      </c>
      <c r="AN388" s="78">
        <f t="shared" si="389"/>
        <v>0</v>
      </c>
      <c r="AO388" s="78">
        <f t="shared" si="389"/>
        <v>0</v>
      </c>
      <c r="AP388" s="78">
        <f t="shared" si="389"/>
        <v>0</v>
      </c>
      <c r="AQ388" s="78">
        <f t="shared" si="389"/>
        <v>0</v>
      </c>
      <c r="AR388" s="78">
        <f t="shared" si="389"/>
        <v>0</v>
      </c>
      <c r="AS388" s="78">
        <f t="shared" si="389"/>
        <v>0</v>
      </c>
      <c r="AT388" s="78">
        <f t="shared" si="389"/>
        <v>0</v>
      </c>
      <c r="AU388" s="78">
        <f t="shared" si="389"/>
        <v>0</v>
      </c>
      <c r="AV388" s="78">
        <f t="shared" si="389"/>
        <v>0</v>
      </c>
    </row>
    <row r="389" spans="1:48">
      <c r="D389" s="25">
        <f>+D388-D377</f>
        <v>0</v>
      </c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7"/>
      <c r="V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</row>
    <row r="390" spans="1:48">
      <c r="D390" s="25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48"/>
      <c r="V390" s="26"/>
    </row>
    <row r="391" spans="1:48">
      <c r="D391" s="25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48"/>
      <c r="V391" s="26"/>
    </row>
    <row r="392" spans="1:48" ht="12.75">
      <c r="A392" s="47" t="s">
        <v>90</v>
      </c>
      <c r="B392" s="113"/>
      <c r="D392" s="46"/>
      <c r="E392" s="45">
        <f>D392/12</f>
        <v>0</v>
      </c>
      <c r="F392" s="24" t="s">
        <v>24</v>
      </c>
      <c r="AL392" s="73">
        <v>0.30499999999999999</v>
      </c>
      <c r="AM392" s="73">
        <v>0.09</v>
      </c>
      <c r="AO392" s="73">
        <v>0.32600000000000001</v>
      </c>
    </row>
    <row r="393" spans="1:48" ht="12.75">
      <c r="A393" s="47" t="s">
        <v>91</v>
      </c>
      <c r="B393" s="44"/>
      <c r="J393" s="43"/>
      <c r="K393" s="43"/>
      <c r="L393" s="43"/>
      <c r="M393" s="43"/>
      <c r="N393" s="43"/>
      <c r="AK393" s="24" t="s">
        <v>23</v>
      </c>
    </row>
    <row r="394" spans="1:48">
      <c r="A394" s="42" t="s">
        <v>15</v>
      </c>
      <c r="B394" s="42" t="s">
        <v>14</v>
      </c>
      <c r="C394" s="42" t="s">
        <v>13</v>
      </c>
      <c r="D394" s="42" t="s">
        <v>21</v>
      </c>
      <c r="E394" s="42" t="s">
        <v>22</v>
      </c>
      <c r="F394" s="42" t="s">
        <v>20</v>
      </c>
      <c r="G394" s="42" t="s">
        <v>19</v>
      </c>
      <c r="I394" s="40">
        <f>I379</f>
        <v>44743</v>
      </c>
      <c r="J394" s="40">
        <f t="shared" ref="J394:T394" si="390">J379</f>
        <v>44774</v>
      </c>
      <c r="K394" s="40">
        <f t="shared" si="390"/>
        <v>44805</v>
      </c>
      <c r="L394" s="40">
        <f t="shared" si="390"/>
        <v>44835</v>
      </c>
      <c r="M394" s="40">
        <f t="shared" si="390"/>
        <v>44866</v>
      </c>
      <c r="N394" s="40">
        <f t="shared" si="390"/>
        <v>44896</v>
      </c>
      <c r="O394" s="40">
        <f t="shared" si="390"/>
        <v>44927</v>
      </c>
      <c r="P394" s="40">
        <f t="shared" si="390"/>
        <v>44958</v>
      </c>
      <c r="Q394" s="40">
        <f t="shared" si="390"/>
        <v>44986</v>
      </c>
      <c r="R394" s="40">
        <f t="shared" si="390"/>
        <v>45017</v>
      </c>
      <c r="S394" s="40">
        <f t="shared" si="390"/>
        <v>45047</v>
      </c>
      <c r="T394" s="40">
        <f t="shared" si="390"/>
        <v>45078</v>
      </c>
      <c r="U394" s="41" t="s">
        <v>57</v>
      </c>
      <c r="W394" s="40">
        <f>I394</f>
        <v>44743</v>
      </c>
      <c r="X394" s="40">
        <f t="shared" ref="X394:AH394" si="391">J394</f>
        <v>44774</v>
      </c>
      <c r="Y394" s="40">
        <f t="shared" si="391"/>
        <v>44805</v>
      </c>
      <c r="Z394" s="40">
        <f t="shared" si="391"/>
        <v>44835</v>
      </c>
      <c r="AA394" s="40">
        <f t="shared" si="391"/>
        <v>44866</v>
      </c>
      <c r="AB394" s="40">
        <f t="shared" si="391"/>
        <v>44896</v>
      </c>
      <c r="AC394" s="40">
        <f t="shared" si="391"/>
        <v>44927</v>
      </c>
      <c r="AD394" s="40">
        <f t="shared" si="391"/>
        <v>44958</v>
      </c>
      <c r="AE394" s="40">
        <f t="shared" si="391"/>
        <v>44986</v>
      </c>
      <c r="AF394" s="40">
        <f t="shared" si="391"/>
        <v>45017</v>
      </c>
      <c r="AG394" s="40">
        <f t="shared" si="391"/>
        <v>45047</v>
      </c>
      <c r="AH394" s="40">
        <f t="shared" si="391"/>
        <v>45078</v>
      </c>
      <c r="AI394" s="41" t="s">
        <v>18</v>
      </c>
      <c r="AK394" s="40">
        <f>W394</f>
        <v>44743</v>
      </c>
      <c r="AL394" s="40">
        <f t="shared" ref="AL394:AV394" si="392">X394</f>
        <v>44774</v>
      </c>
      <c r="AM394" s="40">
        <f t="shared" si="392"/>
        <v>44805</v>
      </c>
      <c r="AN394" s="40">
        <f t="shared" si="392"/>
        <v>44835</v>
      </c>
      <c r="AO394" s="40">
        <f t="shared" si="392"/>
        <v>44866</v>
      </c>
      <c r="AP394" s="40">
        <f t="shared" si="392"/>
        <v>44896</v>
      </c>
      <c r="AQ394" s="40">
        <f t="shared" si="392"/>
        <v>44927</v>
      </c>
      <c r="AR394" s="40">
        <f t="shared" si="392"/>
        <v>44958</v>
      </c>
      <c r="AS394" s="40">
        <f t="shared" si="392"/>
        <v>44986</v>
      </c>
      <c r="AT394" s="40">
        <f t="shared" si="392"/>
        <v>45017</v>
      </c>
      <c r="AU394" s="40">
        <f t="shared" si="392"/>
        <v>45047</v>
      </c>
      <c r="AV394" s="40">
        <f t="shared" si="392"/>
        <v>45078</v>
      </c>
    </row>
    <row r="395" spans="1:48" ht="14.25">
      <c r="A395" s="74"/>
      <c r="B395" s="39">
        <f>IFERROR((INDEX(GrantList[Account],MATCH(A395,GrantList[Fund],0))),0)</f>
        <v>0</v>
      </c>
      <c r="C395" s="39">
        <f>IFERROR((INDEX(GrantList[Fund Desc],MATCH(A395,GrantList[Fund],0))),0)</f>
        <v>0</v>
      </c>
      <c r="D395" s="37">
        <f>+AI395</f>
        <v>0</v>
      </c>
      <c r="E395" s="38">
        <f>IFERROR((INDEX(GrantList[Study Type],MATCH(A395,GrantList[Fund],0))),0)</f>
        <v>0</v>
      </c>
      <c r="F395" s="36" t="s">
        <v>17</v>
      </c>
      <c r="G395" s="35">
        <f>IFERROR((INDEX(GrantList[Budget End Date],MATCH(A395,GrantList[Fund],0))),0)</f>
        <v>0</v>
      </c>
      <c r="H395" s="34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6">
        <f>SUM(I395:T395)/12</f>
        <v>0</v>
      </c>
      <c r="V395" s="33"/>
      <c r="W395" s="78">
        <f>IF(W$4&lt;$G395,I395*$E$392,0)</f>
        <v>0</v>
      </c>
      <c r="X395" s="78">
        <f t="shared" ref="X395:AH402" si="393">IF(X$4&lt;$G395,J395*$E$392,0)</f>
        <v>0</v>
      </c>
      <c r="Y395" s="78">
        <f t="shared" si="393"/>
        <v>0</v>
      </c>
      <c r="Z395" s="78">
        <f t="shared" si="393"/>
        <v>0</v>
      </c>
      <c r="AA395" s="78">
        <f t="shared" si="393"/>
        <v>0</v>
      </c>
      <c r="AB395" s="78">
        <f t="shared" si="393"/>
        <v>0</v>
      </c>
      <c r="AC395" s="78">
        <f t="shared" si="393"/>
        <v>0</v>
      </c>
      <c r="AD395" s="78">
        <f t="shared" si="393"/>
        <v>0</v>
      </c>
      <c r="AE395" s="78">
        <f t="shared" si="393"/>
        <v>0</v>
      </c>
      <c r="AF395" s="78">
        <f t="shared" si="393"/>
        <v>0</v>
      </c>
      <c r="AG395" s="78">
        <f t="shared" si="393"/>
        <v>0</v>
      </c>
      <c r="AH395" s="78">
        <f t="shared" si="393"/>
        <v>0</v>
      </c>
      <c r="AI395" s="79">
        <f>SUM(W395:AH395)</f>
        <v>0</v>
      </c>
      <c r="AK395" s="78">
        <f>IF(AND(AK$4&lt;=$G395,$F395="Full Time",$E395="Non-Federal"),W395*$AO$2,IF(AND(AK$4&lt;=$G395,$F395="Full Time",$E395="Federal"),W395*$AL$2,(IF(AND(AK$4&lt;=$G395,$F395="Part Time"),$W395*$AM$2,0))))</f>
        <v>0</v>
      </c>
      <c r="AL395" s="78">
        <f t="shared" ref="AL395:AV402" si="394">IF(AND(AL$4&lt;=$G395,$F395="Full Time",$E395="Non-Federal"),X395*$AO$2,IF(AND(AL$4&lt;=$G395,$F395="Full Time",$E395="Federal"),X395*$AL$2,(IF(AND(AL$4&lt;=$G395,$F395="Part Time"),$W395*$AM$2,0))))</f>
        <v>0</v>
      </c>
      <c r="AM395" s="78">
        <f t="shared" si="394"/>
        <v>0</v>
      </c>
      <c r="AN395" s="78">
        <f t="shared" si="394"/>
        <v>0</v>
      </c>
      <c r="AO395" s="78">
        <f t="shared" si="394"/>
        <v>0</v>
      </c>
      <c r="AP395" s="78">
        <f t="shared" si="394"/>
        <v>0</v>
      </c>
      <c r="AQ395" s="78">
        <f t="shared" si="394"/>
        <v>0</v>
      </c>
      <c r="AR395" s="78">
        <f t="shared" si="394"/>
        <v>0</v>
      </c>
      <c r="AS395" s="78">
        <f t="shared" si="394"/>
        <v>0</v>
      </c>
      <c r="AT395" s="78">
        <f t="shared" si="394"/>
        <v>0</v>
      </c>
      <c r="AU395" s="78">
        <f t="shared" si="394"/>
        <v>0</v>
      </c>
      <c r="AV395" s="78">
        <f t="shared" si="394"/>
        <v>0</v>
      </c>
    </row>
    <row r="396" spans="1:48" ht="14.25">
      <c r="A396" s="74"/>
      <c r="B396" s="39">
        <f>IFERROR((INDEX(GrantList[Account],MATCH(A396,GrantList[Fund],0))),0)</f>
        <v>0</v>
      </c>
      <c r="C396" s="39">
        <f>IFERROR((INDEX(GrantList[Fund Desc],MATCH(A396,GrantList[Fund],0))),0)</f>
        <v>0</v>
      </c>
      <c r="D396" s="37">
        <f t="shared" ref="D396:D402" si="395">+AI396</f>
        <v>0</v>
      </c>
      <c r="E396" s="38">
        <f>IFERROR((INDEX(GrantList[Study Type],MATCH(A396,GrantList[Fund],0))),0)</f>
        <v>0</v>
      </c>
      <c r="F396" s="36" t="str">
        <f>F395</f>
        <v>Full Time</v>
      </c>
      <c r="G396" s="35">
        <f>IFERROR((INDEX(GrantList[Budget End Date],MATCH(A396,GrantList[Fund],0))),0)</f>
        <v>0</v>
      </c>
      <c r="H396" s="34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6">
        <f t="shared" ref="U396:U403" si="396">SUM(I396:T396)/12</f>
        <v>0</v>
      </c>
      <c r="V396" s="33"/>
      <c r="W396" s="78">
        <f t="shared" ref="W396:W402" si="397">IF(W$4&lt;$G396,I396*$E$392,0)</f>
        <v>0</v>
      </c>
      <c r="X396" s="78">
        <f t="shared" si="393"/>
        <v>0</v>
      </c>
      <c r="Y396" s="78">
        <f t="shared" si="393"/>
        <v>0</v>
      </c>
      <c r="Z396" s="78">
        <f t="shared" si="393"/>
        <v>0</v>
      </c>
      <c r="AA396" s="78">
        <f t="shared" si="393"/>
        <v>0</v>
      </c>
      <c r="AB396" s="78">
        <f t="shared" si="393"/>
        <v>0</v>
      </c>
      <c r="AC396" s="78">
        <f t="shared" si="393"/>
        <v>0</v>
      </c>
      <c r="AD396" s="78">
        <f t="shared" si="393"/>
        <v>0</v>
      </c>
      <c r="AE396" s="78">
        <f t="shared" si="393"/>
        <v>0</v>
      </c>
      <c r="AF396" s="78">
        <f t="shared" si="393"/>
        <v>0</v>
      </c>
      <c r="AG396" s="78">
        <f t="shared" si="393"/>
        <v>0</v>
      </c>
      <c r="AH396" s="78">
        <f t="shared" si="393"/>
        <v>0</v>
      </c>
      <c r="AI396" s="79">
        <f t="shared" ref="AI396:AI402" si="398">SUM(W396:AH396)</f>
        <v>0</v>
      </c>
      <c r="AK396" s="78">
        <f t="shared" ref="AK396:AK402" si="399">IF(AND(AK$4&lt;=$G396,$F396="Full Time",$E396="Non-Federal"),W396*$AO$2,IF(AND(AK$4&lt;=$G396,$F396="Full Time",$E396="Federal"),W396*$AL$2,(IF(AND(AK$4&lt;=$G396,$F396="Part Time"),$W396*$AM$2,0))))</f>
        <v>0</v>
      </c>
      <c r="AL396" s="78">
        <f t="shared" si="394"/>
        <v>0</v>
      </c>
      <c r="AM396" s="78">
        <f t="shared" si="394"/>
        <v>0</v>
      </c>
      <c r="AN396" s="78">
        <f t="shared" si="394"/>
        <v>0</v>
      </c>
      <c r="AO396" s="78">
        <f t="shared" si="394"/>
        <v>0</v>
      </c>
      <c r="AP396" s="78">
        <f t="shared" si="394"/>
        <v>0</v>
      </c>
      <c r="AQ396" s="78">
        <f t="shared" si="394"/>
        <v>0</v>
      </c>
      <c r="AR396" s="78">
        <f t="shared" si="394"/>
        <v>0</v>
      </c>
      <c r="AS396" s="78">
        <f t="shared" si="394"/>
        <v>0</v>
      </c>
      <c r="AT396" s="78">
        <f t="shared" si="394"/>
        <v>0</v>
      </c>
      <c r="AU396" s="78">
        <f t="shared" si="394"/>
        <v>0</v>
      </c>
      <c r="AV396" s="78">
        <f t="shared" si="394"/>
        <v>0</v>
      </c>
    </row>
    <row r="397" spans="1:48" ht="14.25">
      <c r="A397" s="74"/>
      <c r="B397" s="39">
        <f>IFERROR((INDEX(GrantList[Account],MATCH(A397,GrantList[Fund],0))),0)</f>
        <v>0</v>
      </c>
      <c r="C397" s="39">
        <f>IFERROR((INDEX(GrantList[Fund Desc],MATCH(A397,GrantList[Fund],0))),0)</f>
        <v>0</v>
      </c>
      <c r="D397" s="37">
        <f t="shared" si="395"/>
        <v>0</v>
      </c>
      <c r="E397" s="38">
        <f>IFERROR((INDEX(GrantList[Study Type],MATCH(A397,GrantList[Fund],0))),0)</f>
        <v>0</v>
      </c>
      <c r="F397" s="36" t="str">
        <f t="shared" ref="F397:F402" si="400">F396</f>
        <v>Full Time</v>
      </c>
      <c r="G397" s="35">
        <f>IFERROR((INDEX(GrantList[Budget End Date],MATCH(A397,GrantList[Fund],0))),0)</f>
        <v>0</v>
      </c>
      <c r="H397" s="34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6">
        <f t="shared" si="396"/>
        <v>0</v>
      </c>
      <c r="V397" s="33"/>
      <c r="W397" s="78">
        <f t="shared" si="397"/>
        <v>0</v>
      </c>
      <c r="X397" s="78">
        <f t="shared" si="393"/>
        <v>0</v>
      </c>
      <c r="Y397" s="78">
        <f t="shared" si="393"/>
        <v>0</v>
      </c>
      <c r="Z397" s="78">
        <f t="shared" si="393"/>
        <v>0</v>
      </c>
      <c r="AA397" s="78">
        <f t="shared" si="393"/>
        <v>0</v>
      </c>
      <c r="AB397" s="78">
        <f t="shared" si="393"/>
        <v>0</v>
      </c>
      <c r="AC397" s="78">
        <f t="shared" si="393"/>
        <v>0</v>
      </c>
      <c r="AD397" s="78">
        <f t="shared" si="393"/>
        <v>0</v>
      </c>
      <c r="AE397" s="78">
        <f t="shared" si="393"/>
        <v>0</v>
      </c>
      <c r="AF397" s="78">
        <f t="shared" si="393"/>
        <v>0</v>
      </c>
      <c r="AG397" s="78">
        <f t="shared" si="393"/>
        <v>0</v>
      </c>
      <c r="AH397" s="78">
        <f t="shared" si="393"/>
        <v>0</v>
      </c>
      <c r="AI397" s="79">
        <f t="shared" si="398"/>
        <v>0</v>
      </c>
      <c r="AK397" s="78">
        <f t="shared" si="399"/>
        <v>0</v>
      </c>
      <c r="AL397" s="78">
        <f t="shared" si="394"/>
        <v>0</v>
      </c>
      <c r="AM397" s="78">
        <f t="shared" si="394"/>
        <v>0</v>
      </c>
      <c r="AN397" s="78">
        <f t="shared" si="394"/>
        <v>0</v>
      </c>
      <c r="AO397" s="78">
        <f t="shared" si="394"/>
        <v>0</v>
      </c>
      <c r="AP397" s="78">
        <f t="shared" si="394"/>
        <v>0</v>
      </c>
      <c r="AQ397" s="78">
        <f t="shared" si="394"/>
        <v>0</v>
      </c>
      <c r="AR397" s="78">
        <f t="shared" si="394"/>
        <v>0</v>
      </c>
      <c r="AS397" s="78">
        <f t="shared" si="394"/>
        <v>0</v>
      </c>
      <c r="AT397" s="78">
        <f t="shared" si="394"/>
        <v>0</v>
      </c>
      <c r="AU397" s="78">
        <f t="shared" si="394"/>
        <v>0</v>
      </c>
      <c r="AV397" s="78">
        <f t="shared" si="394"/>
        <v>0</v>
      </c>
    </row>
    <row r="398" spans="1:48" ht="14.25">
      <c r="A398" s="74"/>
      <c r="B398" s="39">
        <f>IFERROR((INDEX(GrantList[Account],MATCH(A398,GrantList[Fund],0))),0)</f>
        <v>0</v>
      </c>
      <c r="C398" s="39">
        <f>IFERROR((INDEX(GrantList[Fund Desc],MATCH(A398,GrantList[Fund],0))),0)</f>
        <v>0</v>
      </c>
      <c r="D398" s="37">
        <f t="shared" si="395"/>
        <v>0</v>
      </c>
      <c r="E398" s="38">
        <f>IFERROR((INDEX(GrantList[Study Type],MATCH(A398,GrantList[Fund],0))),0)</f>
        <v>0</v>
      </c>
      <c r="F398" s="36" t="str">
        <f t="shared" si="400"/>
        <v>Full Time</v>
      </c>
      <c r="G398" s="35">
        <f>IFERROR((INDEX(GrantList[Budget End Date],MATCH(A398,GrantList[Fund],0))),0)</f>
        <v>0</v>
      </c>
      <c r="H398" s="34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6">
        <f t="shared" si="396"/>
        <v>0</v>
      </c>
      <c r="V398" s="33"/>
      <c r="W398" s="78">
        <f t="shared" si="397"/>
        <v>0</v>
      </c>
      <c r="X398" s="78">
        <f t="shared" si="393"/>
        <v>0</v>
      </c>
      <c r="Y398" s="78">
        <f t="shared" si="393"/>
        <v>0</v>
      </c>
      <c r="Z398" s="78">
        <f t="shared" si="393"/>
        <v>0</v>
      </c>
      <c r="AA398" s="78">
        <f t="shared" si="393"/>
        <v>0</v>
      </c>
      <c r="AB398" s="78">
        <f t="shared" si="393"/>
        <v>0</v>
      </c>
      <c r="AC398" s="78">
        <f t="shared" si="393"/>
        <v>0</v>
      </c>
      <c r="AD398" s="78">
        <f t="shared" si="393"/>
        <v>0</v>
      </c>
      <c r="AE398" s="78">
        <f t="shared" si="393"/>
        <v>0</v>
      </c>
      <c r="AF398" s="78">
        <f t="shared" si="393"/>
        <v>0</v>
      </c>
      <c r="AG398" s="78">
        <f t="shared" si="393"/>
        <v>0</v>
      </c>
      <c r="AH398" s="78">
        <f t="shared" si="393"/>
        <v>0</v>
      </c>
      <c r="AI398" s="79">
        <f t="shared" si="398"/>
        <v>0</v>
      </c>
      <c r="AK398" s="78">
        <f t="shared" si="399"/>
        <v>0</v>
      </c>
      <c r="AL398" s="78">
        <f t="shared" si="394"/>
        <v>0</v>
      </c>
      <c r="AM398" s="78">
        <f t="shared" si="394"/>
        <v>0</v>
      </c>
      <c r="AN398" s="78">
        <f t="shared" si="394"/>
        <v>0</v>
      </c>
      <c r="AO398" s="78">
        <f t="shared" si="394"/>
        <v>0</v>
      </c>
      <c r="AP398" s="78">
        <f t="shared" si="394"/>
        <v>0</v>
      </c>
      <c r="AQ398" s="78">
        <f t="shared" si="394"/>
        <v>0</v>
      </c>
      <c r="AR398" s="78">
        <f t="shared" si="394"/>
        <v>0</v>
      </c>
      <c r="AS398" s="78">
        <f t="shared" si="394"/>
        <v>0</v>
      </c>
      <c r="AT398" s="78">
        <f t="shared" si="394"/>
        <v>0</v>
      </c>
      <c r="AU398" s="78">
        <f t="shared" si="394"/>
        <v>0</v>
      </c>
      <c r="AV398" s="78">
        <f t="shared" si="394"/>
        <v>0</v>
      </c>
    </row>
    <row r="399" spans="1:48" ht="14.25">
      <c r="A399" s="74"/>
      <c r="B399" s="39">
        <f>IFERROR((INDEX(GrantList[Account],MATCH(A399,GrantList[Fund],0))),0)</f>
        <v>0</v>
      </c>
      <c r="C399" s="39">
        <f>IFERROR((INDEX(GrantList[Fund Desc],MATCH(A399,GrantList[Fund],0))),0)</f>
        <v>0</v>
      </c>
      <c r="D399" s="37">
        <f t="shared" si="395"/>
        <v>0</v>
      </c>
      <c r="E399" s="38">
        <f>IFERROR((INDEX(GrantList[Study Type],MATCH(A399,GrantList[Fund],0))),0)</f>
        <v>0</v>
      </c>
      <c r="F399" s="36" t="str">
        <f t="shared" si="400"/>
        <v>Full Time</v>
      </c>
      <c r="G399" s="35">
        <f>IFERROR((INDEX(GrantList[Budget End Date],MATCH(A399,GrantList[Fund],0))),0)</f>
        <v>0</v>
      </c>
      <c r="H399" s="34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6">
        <f t="shared" si="396"/>
        <v>0</v>
      </c>
      <c r="V399" s="33"/>
      <c r="W399" s="78">
        <f t="shared" si="397"/>
        <v>0</v>
      </c>
      <c r="X399" s="78">
        <f t="shared" si="393"/>
        <v>0</v>
      </c>
      <c r="Y399" s="78">
        <f t="shared" si="393"/>
        <v>0</v>
      </c>
      <c r="Z399" s="78">
        <f t="shared" si="393"/>
        <v>0</v>
      </c>
      <c r="AA399" s="78">
        <f t="shared" si="393"/>
        <v>0</v>
      </c>
      <c r="AB399" s="78">
        <f t="shared" si="393"/>
        <v>0</v>
      </c>
      <c r="AC399" s="78">
        <f t="shared" si="393"/>
        <v>0</v>
      </c>
      <c r="AD399" s="78">
        <f t="shared" si="393"/>
        <v>0</v>
      </c>
      <c r="AE399" s="78">
        <f t="shared" si="393"/>
        <v>0</v>
      </c>
      <c r="AF399" s="78">
        <f t="shared" si="393"/>
        <v>0</v>
      </c>
      <c r="AG399" s="78">
        <f t="shared" si="393"/>
        <v>0</v>
      </c>
      <c r="AH399" s="78">
        <f t="shared" si="393"/>
        <v>0</v>
      </c>
      <c r="AI399" s="79">
        <f t="shared" si="398"/>
        <v>0</v>
      </c>
      <c r="AK399" s="78">
        <f t="shared" si="399"/>
        <v>0</v>
      </c>
      <c r="AL399" s="78">
        <f t="shared" si="394"/>
        <v>0</v>
      </c>
      <c r="AM399" s="78">
        <f t="shared" si="394"/>
        <v>0</v>
      </c>
      <c r="AN399" s="78">
        <f t="shared" si="394"/>
        <v>0</v>
      </c>
      <c r="AO399" s="78">
        <f t="shared" si="394"/>
        <v>0</v>
      </c>
      <c r="AP399" s="78">
        <f t="shared" si="394"/>
        <v>0</v>
      </c>
      <c r="AQ399" s="78">
        <f t="shared" si="394"/>
        <v>0</v>
      </c>
      <c r="AR399" s="78">
        <f t="shared" si="394"/>
        <v>0</v>
      </c>
      <c r="AS399" s="78">
        <f t="shared" si="394"/>
        <v>0</v>
      </c>
      <c r="AT399" s="78">
        <f t="shared" si="394"/>
        <v>0</v>
      </c>
      <c r="AU399" s="78">
        <f t="shared" si="394"/>
        <v>0</v>
      </c>
      <c r="AV399" s="78">
        <f t="shared" si="394"/>
        <v>0</v>
      </c>
    </row>
    <row r="400" spans="1:48" ht="14.25">
      <c r="A400" s="74"/>
      <c r="B400" s="39">
        <f>IFERROR((INDEX(GrantList[Account],MATCH(A400,GrantList[Fund],0))),0)</f>
        <v>0</v>
      </c>
      <c r="C400" s="39">
        <f>IFERROR((INDEX(GrantList[Fund Desc],MATCH(A400,GrantList[Fund],0))),0)</f>
        <v>0</v>
      </c>
      <c r="D400" s="37">
        <f t="shared" si="395"/>
        <v>0</v>
      </c>
      <c r="E400" s="38">
        <f>IFERROR((INDEX(GrantList[Study Type],MATCH(A400,GrantList[Fund],0))),0)</f>
        <v>0</v>
      </c>
      <c r="F400" s="36" t="str">
        <f t="shared" si="400"/>
        <v>Full Time</v>
      </c>
      <c r="G400" s="35">
        <f>IFERROR((INDEX(GrantList[Budget End Date],MATCH(A400,GrantList[Fund],0))),0)</f>
        <v>0</v>
      </c>
      <c r="H400" s="34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6">
        <f t="shared" si="396"/>
        <v>0</v>
      </c>
      <c r="V400" s="33"/>
      <c r="W400" s="78">
        <f t="shared" si="397"/>
        <v>0</v>
      </c>
      <c r="X400" s="78">
        <f t="shared" si="393"/>
        <v>0</v>
      </c>
      <c r="Y400" s="78">
        <f t="shared" si="393"/>
        <v>0</v>
      </c>
      <c r="Z400" s="78">
        <f t="shared" si="393"/>
        <v>0</v>
      </c>
      <c r="AA400" s="78">
        <f t="shared" si="393"/>
        <v>0</v>
      </c>
      <c r="AB400" s="78">
        <f t="shared" si="393"/>
        <v>0</v>
      </c>
      <c r="AC400" s="78">
        <f t="shared" si="393"/>
        <v>0</v>
      </c>
      <c r="AD400" s="78">
        <f t="shared" si="393"/>
        <v>0</v>
      </c>
      <c r="AE400" s="78">
        <f t="shared" si="393"/>
        <v>0</v>
      </c>
      <c r="AF400" s="78">
        <f t="shared" si="393"/>
        <v>0</v>
      </c>
      <c r="AG400" s="78">
        <f t="shared" si="393"/>
        <v>0</v>
      </c>
      <c r="AH400" s="78">
        <f t="shared" si="393"/>
        <v>0</v>
      </c>
      <c r="AI400" s="79">
        <f t="shared" si="398"/>
        <v>0</v>
      </c>
      <c r="AK400" s="78">
        <f t="shared" si="399"/>
        <v>0</v>
      </c>
      <c r="AL400" s="78">
        <f t="shared" si="394"/>
        <v>0</v>
      </c>
      <c r="AM400" s="78">
        <f t="shared" si="394"/>
        <v>0</v>
      </c>
      <c r="AN400" s="78">
        <f t="shared" si="394"/>
        <v>0</v>
      </c>
      <c r="AO400" s="78">
        <f t="shared" si="394"/>
        <v>0</v>
      </c>
      <c r="AP400" s="78">
        <f t="shared" si="394"/>
        <v>0</v>
      </c>
      <c r="AQ400" s="78">
        <f t="shared" si="394"/>
        <v>0</v>
      </c>
      <c r="AR400" s="78">
        <f t="shared" si="394"/>
        <v>0</v>
      </c>
      <c r="AS400" s="78">
        <f t="shared" si="394"/>
        <v>0</v>
      </c>
      <c r="AT400" s="78">
        <f t="shared" si="394"/>
        <v>0</v>
      </c>
      <c r="AU400" s="78">
        <f t="shared" si="394"/>
        <v>0</v>
      </c>
      <c r="AV400" s="78">
        <f t="shared" si="394"/>
        <v>0</v>
      </c>
    </row>
    <row r="401" spans="1:48" ht="14.25">
      <c r="A401" s="74"/>
      <c r="B401" s="39">
        <f>IFERROR((INDEX(GrantList[Account],MATCH(A401,GrantList[Fund],0))),0)</f>
        <v>0</v>
      </c>
      <c r="C401" s="39">
        <f>IFERROR((INDEX(GrantList[Fund Desc],MATCH(A401,GrantList[Fund],0))),0)</f>
        <v>0</v>
      </c>
      <c r="D401" s="37">
        <f t="shared" si="395"/>
        <v>0</v>
      </c>
      <c r="E401" s="38">
        <f>IFERROR((INDEX(GrantList[Study Type],MATCH(A401,GrantList[Fund],0))),0)</f>
        <v>0</v>
      </c>
      <c r="F401" s="36" t="str">
        <f t="shared" si="400"/>
        <v>Full Time</v>
      </c>
      <c r="G401" s="35">
        <f>IFERROR((INDEX(GrantList[Budget End Date],MATCH(A401,GrantList[Fund],0))),0)</f>
        <v>0</v>
      </c>
      <c r="H401" s="34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6">
        <f t="shared" si="396"/>
        <v>0</v>
      </c>
      <c r="V401" s="33"/>
      <c r="W401" s="78">
        <f t="shared" si="397"/>
        <v>0</v>
      </c>
      <c r="X401" s="78">
        <f t="shared" si="393"/>
        <v>0</v>
      </c>
      <c r="Y401" s="78">
        <f t="shared" si="393"/>
        <v>0</v>
      </c>
      <c r="Z401" s="78">
        <f t="shared" si="393"/>
        <v>0</v>
      </c>
      <c r="AA401" s="78">
        <f t="shared" si="393"/>
        <v>0</v>
      </c>
      <c r="AB401" s="78">
        <f t="shared" si="393"/>
        <v>0</v>
      </c>
      <c r="AC401" s="78">
        <f t="shared" si="393"/>
        <v>0</v>
      </c>
      <c r="AD401" s="78">
        <f t="shared" si="393"/>
        <v>0</v>
      </c>
      <c r="AE401" s="78">
        <f t="shared" si="393"/>
        <v>0</v>
      </c>
      <c r="AF401" s="78">
        <f t="shared" si="393"/>
        <v>0</v>
      </c>
      <c r="AG401" s="78">
        <f t="shared" si="393"/>
        <v>0</v>
      </c>
      <c r="AH401" s="78">
        <f t="shared" si="393"/>
        <v>0</v>
      </c>
      <c r="AI401" s="79">
        <f t="shared" si="398"/>
        <v>0</v>
      </c>
      <c r="AK401" s="78">
        <f t="shared" si="399"/>
        <v>0</v>
      </c>
      <c r="AL401" s="78">
        <f t="shared" si="394"/>
        <v>0</v>
      </c>
      <c r="AM401" s="78">
        <f t="shared" si="394"/>
        <v>0</v>
      </c>
      <c r="AN401" s="78">
        <f t="shared" si="394"/>
        <v>0</v>
      </c>
      <c r="AO401" s="78">
        <f t="shared" si="394"/>
        <v>0</v>
      </c>
      <c r="AP401" s="78">
        <f t="shared" si="394"/>
        <v>0</v>
      </c>
      <c r="AQ401" s="78">
        <f t="shared" si="394"/>
        <v>0</v>
      </c>
      <c r="AR401" s="78">
        <f t="shared" si="394"/>
        <v>0</v>
      </c>
      <c r="AS401" s="78">
        <f t="shared" si="394"/>
        <v>0</v>
      </c>
      <c r="AT401" s="78">
        <f t="shared" si="394"/>
        <v>0</v>
      </c>
      <c r="AU401" s="78">
        <f t="shared" si="394"/>
        <v>0</v>
      </c>
      <c r="AV401" s="78">
        <f t="shared" si="394"/>
        <v>0</v>
      </c>
    </row>
    <row r="402" spans="1:48" ht="14.25">
      <c r="A402" s="74"/>
      <c r="B402" s="39">
        <f>IFERROR((INDEX(GrantList[Account],MATCH(A402,GrantList[Fund],0))),0)</f>
        <v>0</v>
      </c>
      <c r="C402" s="39">
        <f>IFERROR((INDEX(GrantList[Fund Desc],MATCH(A402,GrantList[Fund],0))),0)</f>
        <v>0</v>
      </c>
      <c r="D402" s="37">
        <f t="shared" si="395"/>
        <v>0</v>
      </c>
      <c r="E402" s="38">
        <f>IFERROR((INDEX(GrantList[Study Type],MATCH(A402,GrantList[Fund],0))),0)</f>
        <v>0</v>
      </c>
      <c r="F402" s="36" t="str">
        <f t="shared" si="400"/>
        <v>Full Time</v>
      </c>
      <c r="G402" s="35">
        <f>IFERROR((INDEX(GrantList[Budget End Date],MATCH(A402,GrantList[Fund],0))),0)</f>
        <v>0</v>
      </c>
      <c r="H402" s="34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6">
        <f t="shared" si="396"/>
        <v>0</v>
      </c>
      <c r="V402" s="33"/>
      <c r="W402" s="78">
        <f t="shared" si="397"/>
        <v>0</v>
      </c>
      <c r="X402" s="78">
        <f t="shared" si="393"/>
        <v>0</v>
      </c>
      <c r="Y402" s="78">
        <f t="shared" si="393"/>
        <v>0</v>
      </c>
      <c r="Z402" s="78">
        <f t="shared" si="393"/>
        <v>0</v>
      </c>
      <c r="AA402" s="78">
        <f t="shared" si="393"/>
        <v>0</v>
      </c>
      <c r="AB402" s="78">
        <f t="shared" si="393"/>
        <v>0</v>
      </c>
      <c r="AC402" s="78">
        <f t="shared" si="393"/>
        <v>0</v>
      </c>
      <c r="AD402" s="78">
        <f t="shared" si="393"/>
        <v>0</v>
      </c>
      <c r="AE402" s="78">
        <f t="shared" si="393"/>
        <v>0</v>
      </c>
      <c r="AF402" s="78">
        <f t="shared" si="393"/>
        <v>0</v>
      </c>
      <c r="AG402" s="78">
        <f t="shared" si="393"/>
        <v>0</v>
      </c>
      <c r="AH402" s="78">
        <f t="shared" si="393"/>
        <v>0</v>
      </c>
      <c r="AI402" s="79">
        <f t="shared" si="398"/>
        <v>0</v>
      </c>
      <c r="AK402" s="78">
        <f t="shared" si="399"/>
        <v>0</v>
      </c>
      <c r="AL402" s="78">
        <f t="shared" si="394"/>
        <v>0</v>
      </c>
      <c r="AM402" s="78">
        <f t="shared" si="394"/>
        <v>0</v>
      </c>
      <c r="AN402" s="78">
        <f t="shared" si="394"/>
        <v>0</v>
      </c>
      <c r="AO402" s="78">
        <f t="shared" si="394"/>
        <v>0</v>
      </c>
      <c r="AP402" s="78">
        <f t="shared" si="394"/>
        <v>0</v>
      </c>
      <c r="AQ402" s="78">
        <f t="shared" si="394"/>
        <v>0</v>
      </c>
      <c r="AR402" s="78">
        <f t="shared" si="394"/>
        <v>0</v>
      </c>
      <c r="AS402" s="78">
        <f t="shared" si="394"/>
        <v>0</v>
      </c>
      <c r="AT402" s="78">
        <f t="shared" si="394"/>
        <v>0</v>
      </c>
      <c r="AU402" s="78">
        <f t="shared" si="394"/>
        <v>0</v>
      </c>
      <c r="AV402" s="78">
        <f t="shared" si="394"/>
        <v>0</v>
      </c>
    </row>
    <row r="403" spans="1:48" ht="13.5" customHeight="1">
      <c r="C403" s="32" t="s">
        <v>16</v>
      </c>
      <c r="D403" s="31">
        <f>SUM(D395:D402)</f>
        <v>0</v>
      </c>
      <c r="E403" s="30"/>
      <c r="F403" s="29"/>
      <c r="I403" s="76">
        <f t="shared" ref="I403:T403" si="401">SUM(I395:I402)</f>
        <v>0</v>
      </c>
      <c r="J403" s="76">
        <f t="shared" si="401"/>
        <v>0</v>
      </c>
      <c r="K403" s="76">
        <f t="shared" si="401"/>
        <v>0</v>
      </c>
      <c r="L403" s="76">
        <f t="shared" si="401"/>
        <v>0</v>
      </c>
      <c r="M403" s="76">
        <f t="shared" si="401"/>
        <v>0</v>
      </c>
      <c r="N403" s="76">
        <f t="shared" si="401"/>
        <v>0</v>
      </c>
      <c r="O403" s="76">
        <f t="shared" si="401"/>
        <v>0</v>
      </c>
      <c r="P403" s="76">
        <f t="shared" si="401"/>
        <v>0</v>
      </c>
      <c r="Q403" s="76">
        <f t="shared" si="401"/>
        <v>0</v>
      </c>
      <c r="R403" s="76">
        <f t="shared" si="401"/>
        <v>0</v>
      </c>
      <c r="S403" s="76">
        <f t="shared" si="401"/>
        <v>0</v>
      </c>
      <c r="T403" s="76">
        <f t="shared" si="401"/>
        <v>0</v>
      </c>
      <c r="U403" s="76">
        <f t="shared" si="396"/>
        <v>0</v>
      </c>
      <c r="V403" s="26"/>
      <c r="W403" s="78">
        <f>SUM(W395:W402)</f>
        <v>0</v>
      </c>
      <c r="X403" s="78">
        <f t="shared" ref="X403:AH403" si="402">SUM(X395:X402)</f>
        <v>0</v>
      </c>
      <c r="Y403" s="78">
        <f t="shared" si="402"/>
        <v>0</v>
      </c>
      <c r="Z403" s="78">
        <f t="shared" si="402"/>
        <v>0</v>
      </c>
      <c r="AA403" s="78">
        <f t="shared" si="402"/>
        <v>0</v>
      </c>
      <c r="AB403" s="78">
        <f t="shared" si="402"/>
        <v>0</v>
      </c>
      <c r="AC403" s="78">
        <f t="shared" si="402"/>
        <v>0</v>
      </c>
      <c r="AD403" s="78">
        <f t="shared" si="402"/>
        <v>0</v>
      </c>
      <c r="AE403" s="78">
        <f t="shared" si="402"/>
        <v>0</v>
      </c>
      <c r="AF403" s="78">
        <f t="shared" si="402"/>
        <v>0</v>
      </c>
      <c r="AG403" s="78">
        <f t="shared" si="402"/>
        <v>0</v>
      </c>
      <c r="AH403" s="78">
        <f t="shared" si="402"/>
        <v>0</v>
      </c>
      <c r="AI403" s="78">
        <f t="shared" ref="AI403" si="403">SUM(AI395:AI402)</f>
        <v>0</v>
      </c>
      <c r="AK403" s="78">
        <f>SUM(AK395:AK402)</f>
        <v>0</v>
      </c>
      <c r="AL403" s="78">
        <f t="shared" ref="AL403:AV403" si="404">SUM(AL395:AL402)</f>
        <v>0</v>
      </c>
      <c r="AM403" s="78">
        <f t="shared" si="404"/>
        <v>0</v>
      </c>
      <c r="AN403" s="78">
        <f t="shared" si="404"/>
        <v>0</v>
      </c>
      <c r="AO403" s="78">
        <f t="shared" si="404"/>
        <v>0</v>
      </c>
      <c r="AP403" s="78">
        <f t="shared" si="404"/>
        <v>0</v>
      </c>
      <c r="AQ403" s="78">
        <f t="shared" si="404"/>
        <v>0</v>
      </c>
      <c r="AR403" s="78">
        <f t="shared" si="404"/>
        <v>0</v>
      </c>
      <c r="AS403" s="78">
        <f t="shared" si="404"/>
        <v>0</v>
      </c>
      <c r="AT403" s="78">
        <f t="shared" si="404"/>
        <v>0</v>
      </c>
      <c r="AU403" s="78">
        <f t="shared" si="404"/>
        <v>0</v>
      </c>
      <c r="AV403" s="78">
        <f t="shared" si="404"/>
        <v>0</v>
      </c>
    </row>
    <row r="404" spans="1:48">
      <c r="D404" s="25">
        <f>+D403-D392</f>
        <v>0</v>
      </c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7"/>
      <c r="V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</row>
    <row r="405" spans="1:48">
      <c r="D405" s="25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48"/>
      <c r="V405" s="26"/>
    </row>
    <row r="406" spans="1:48">
      <c r="D406" s="25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48"/>
      <c r="V406" s="26"/>
    </row>
    <row r="407" spans="1:48" ht="12.75">
      <c r="A407" s="47" t="s">
        <v>90</v>
      </c>
      <c r="B407" s="113"/>
      <c r="D407" s="46"/>
      <c r="E407" s="45">
        <f>D407/12</f>
        <v>0</v>
      </c>
      <c r="F407" s="24" t="s">
        <v>24</v>
      </c>
      <c r="AL407" s="73">
        <v>0.30499999999999999</v>
      </c>
      <c r="AM407" s="73">
        <v>0.09</v>
      </c>
      <c r="AO407" s="73">
        <v>0.32600000000000001</v>
      </c>
    </row>
    <row r="408" spans="1:48" ht="12.75">
      <c r="A408" s="47" t="s">
        <v>91</v>
      </c>
      <c r="B408" s="44"/>
      <c r="J408" s="43"/>
      <c r="K408" s="43"/>
      <c r="L408" s="43"/>
      <c r="M408" s="43"/>
      <c r="N408" s="43"/>
      <c r="AK408" s="24" t="s">
        <v>23</v>
      </c>
    </row>
    <row r="409" spans="1:48">
      <c r="A409" s="42" t="s">
        <v>15</v>
      </c>
      <c r="B409" s="42" t="s">
        <v>14</v>
      </c>
      <c r="C409" s="42" t="s">
        <v>13</v>
      </c>
      <c r="D409" s="42" t="s">
        <v>21</v>
      </c>
      <c r="E409" s="42" t="s">
        <v>22</v>
      </c>
      <c r="F409" s="42" t="s">
        <v>20</v>
      </c>
      <c r="G409" s="42" t="s">
        <v>19</v>
      </c>
      <c r="I409" s="40">
        <f>I394</f>
        <v>44743</v>
      </c>
      <c r="J409" s="40">
        <f t="shared" ref="J409:T409" si="405">J394</f>
        <v>44774</v>
      </c>
      <c r="K409" s="40">
        <f t="shared" si="405"/>
        <v>44805</v>
      </c>
      <c r="L409" s="40">
        <f t="shared" si="405"/>
        <v>44835</v>
      </c>
      <c r="M409" s="40">
        <f t="shared" si="405"/>
        <v>44866</v>
      </c>
      <c r="N409" s="40">
        <f t="shared" si="405"/>
        <v>44896</v>
      </c>
      <c r="O409" s="40">
        <f t="shared" si="405"/>
        <v>44927</v>
      </c>
      <c r="P409" s="40">
        <f t="shared" si="405"/>
        <v>44958</v>
      </c>
      <c r="Q409" s="40">
        <f t="shared" si="405"/>
        <v>44986</v>
      </c>
      <c r="R409" s="40">
        <f t="shared" si="405"/>
        <v>45017</v>
      </c>
      <c r="S409" s="40">
        <f t="shared" si="405"/>
        <v>45047</v>
      </c>
      <c r="T409" s="40">
        <f t="shared" si="405"/>
        <v>45078</v>
      </c>
      <c r="U409" s="41" t="s">
        <v>57</v>
      </c>
      <c r="W409" s="40">
        <f>I409</f>
        <v>44743</v>
      </c>
      <c r="X409" s="40">
        <f t="shared" ref="X409:AH409" si="406">J409</f>
        <v>44774</v>
      </c>
      <c r="Y409" s="40">
        <f t="shared" si="406"/>
        <v>44805</v>
      </c>
      <c r="Z409" s="40">
        <f t="shared" si="406"/>
        <v>44835</v>
      </c>
      <c r="AA409" s="40">
        <f t="shared" si="406"/>
        <v>44866</v>
      </c>
      <c r="AB409" s="40">
        <f t="shared" si="406"/>
        <v>44896</v>
      </c>
      <c r="AC409" s="40">
        <f t="shared" si="406"/>
        <v>44927</v>
      </c>
      <c r="AD409" s="40">
        <f t="shared" si="406"/>
        <v>44958</v>
      </c>
      <c r="AE409" s="40">
        <f t="shared" si="406"/>
        <v>44986</v>
      </c>
      <c r="AF409" s="40">
        <f t="shared" si="406"/>
        <v>45017</v>
      </c>
      <c r="AG409" s="40">
        <f t="shared" si="406"/>
        <v>45047</v>
      </c>
      <c r="AH409" s="40">
        <f t="shared" si="406"/>
        <v>45078</v>
      </c>
      <c r="AI409" s="41" t="s">
        <v>18</v>
      </c>
      <c r="AK409" s="40">
        <f>W409</f>
        <v>44743</v>
      </c>
      <c r="AL409" s="40">
        <f t="shared" ref="AL409:AV409" si="407">X409</f>
        <v>44774</v>
      </c>
      <c r="AM409" s="40">
        <f t="shared" si="407"/>
        <v>44805</v>
      </c>
      <c r="AN409" s="40">
        <f t="shared" si="407"/>
        <v>44835</v>
      </c>
      <c r="AO409" s="40">
        <f t="shared" si="407"/>
        <v>44866</v>
      </c>
      <c r="AP409" s="40">
        <f t="shared" si="407"/>
        <v>44896</v>
      </c>
      <c r="AQ409" s="40">
        <f t="shared" si="407"/>
        <v>44927</v>
      </c>
      <c r="AR409" s="40">
        <f t="shared" si="407"/>
        <v>44958</v>
      </c>
      <c r="AS409" s="40">
        <f t="shared" si="407"/>
        <v>44986</v>
      </c>
      <c r="AT409" s="40">
        <f t="shared" si="407"/>
        <v>45017</v>
      </c>
      <c r="AU409" s="40">
        <f t="shared" si="407"/>
        <v>45047</v>
      </c>
      <c r="AV409" s="40">
        <f t="shared" si="407"/>
        <v>45078</v>
      </c>
    </row>
    <row r="410" spans="1:48" ht="14.25">
      <c r="A410" s="74"/>
      <c r="B410" s="39">
        <f>IFERROR((INDEX(GrantList[Account],MATCH(A410,GrantList[Fund],0))),0)</f>
        <v>0</v>
      </c>
      <c r="C410" s="39">
        <f>IFERROR((INDEX(GrantList[Fund Desc],MATCH(A410,GrantList[Fund],0))),0)</f>
        <v>0</v>
      </c>
      <c r="D410" s="37">
        <f>+AI410</f>
        <v>0</v>
      </c>
      <c r="E410" s="38">
        <f>IFERROR((INDEX(GrantList[Study Type],MATCH(A410,GrantList[Fund],0))),0)</f>
        <v>0</v>
      </c>
      <c r="F410" s="36" t="s">
        <v>17</v>
      </c>
      <c r="G410" s="35">
        <f>IFERROR((INDEX(GrantList[Budget End Date],MATCH(A410,GrantList[Fund],0))),0)</f>
        <v>0</v>
      </c>
      <c r="H410" s="34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6">
        <f>SUM(I410:T410)/12</f>
        <v>0</v>
      </c>
      <c r="V410" s="33"/>
      <c r="W410" s="78">
        <f>IF(W$4&lt;$G410,I410*$E$407,0)</f>
        <v>0</v>
      </c>
      <c r="X410" s="78">
        <f t="shared" ref="X410:AH417" si="408">IF(X$4&lt;$G410,J410*$E$407,0)</f>
        <v>0</v>
      </c>
      <c r="Y410" s="78">
        <f t="shared" si="408"/>
        <v>0</v>
      </c>
      <c r="Z410" s="78">
        <f t="shared" si="408"/>
        <v>0</v>
      </c>
      <c r="AA410" s="78">
        <f t="shared" si="408"/>
        <v>0</v>
      </c>
      <c r="AB410" s="78">
        <f t="shared" si="408"/>
        <v>0</v>
      </c>
      <c r="AC410" s="78">
        <f t="shared" si="408"/>
        <v>0</v>
      </c>
      <c r="AD410" s="78">
        <f t="shared" si="408"/>
        <v>0</v>
      </c>
      <c r="AE410" s="78">
        <f t="shared" si="408"/>
        <v>0</v>
      </c>
      <c r="AF410" s="78">
        <f t="shared" si="408"/>
        <v>0</v>
      </c>
      <c r="AG410" s="78">
        <f t="shared" si="408"/>
        <v>0</v>
      </c>
      <c r="AH410" s="78">
        <f t="shared" si="408"/>
        <v>0</v>
      </c>
      <c r="AI410" s="79">
        <f>SUM(W410:AH410)</f>
        <v>0</v>
      </c>
      <c r="AK410" s="78">
        <f>IF(AND(AK$4&lt;=$G410,$F410="Full Time",$E410="Non-Federal"),W410*$AO$2,IF(AND(AK$4&lt;=$G410,$F410="Full Time",$E410="Federal"),W410*$AL$2,(IF(AND(AK$4&lt;=$G410,$F410="Part Time"),$W410*$AM$2,0))))</f>
        <v>0</v>
      </c>
      <c r="AL410" s="78">
        <f t="shared" ref="AL410:AV417" si="409">IF(AND(AL$4&lt;=$G410,$F410="Full Time",$E410="Non-Federal"),X410*$AO$2,IF(AND(AL$4&lt;=$G410,$F410="Full Time",$E410="Federal"),X410*$AL$2,(IF(AND(AL$4&lt;=$G410,$F410="Part Time"),$W410*$AM$2,0))))</f>
        <v>0</v>
      </c>
      <c r="AM410" s="78">
        <f t="shared" si="409"/>
        <v>0</v>
      </c>
      <c r="AN410" s="78">
        <f t="shared" si="409"/>
        <v>0</v>
      </c>
      <c r="AO410" s="78">
        <f t="shared" si="409"/>
        <v>0</v>
      </c>
      <c r="AP410" s="78">
        <f t="shared" si="409"/>
        <v>0</v>
      </c>
      <c r="AQ410" s="78">
        <f t="shared" si="409"/>
        <v>0</v>
      </c>
      <c r="AR410" s="78">
        <f t="shared" si="409"/>
        <v>0</v>
      </c>
      <c r="AS410" s="78">
        <f t="shared" si="409"/>
        <v>0</v>
      </c>
      <c r="AT410" s="78">
        <f t="shared" si="409"/>
        <v>0</v>
      </c>
      <c r="AU410" s="78">
        <f t="shared" si="409"/>
        <v>0</v>
      </c>
      <c r="AV410" s="78">
        <f t="shared" si="409"/>
        <v>0</v>
      </c>
    </row>
    <row r="411" spans="1:48" ht="14.25">
      <c r="A411" s="74"/>
      <c r="B411" s="39">
        <f>IFERROR((INDEX(GrantList[Account],MATCH(A411,GrantList[Fund],0))),0)</f>
        <v>0</v>
      </c>
      <c r="C411" s="39">
        <f>IFERROR((INDEX(GrantList[Fund Desc],MATCH(A411,GrantList[Fund],0))),0)</f>
        <v>0</v>
      </c>
      <c r="D411" s="37">
        <f t="shared" ref="D411:D417" si="410">+AI411</f>
        <v>0</v>
      </c>
      <c r="E411" s="38">
        <f>IFERROR((INDEX(GrantList[Study Type],MATCH(A411,GrantList[Fund],0))),0)</f>
        <v>0</v>
      </c>
      <c r="F411" s="36" t="str">
        <f>F410</f>
        <v>Full Time</v>
      </c>
      <c r="G411" s="35">
        <f>IFERROR((INDEX(GrantList[Budget End Date],MATCH(A411,GrantList[Fund],0))),0)</f>
        <v>0</v>
      </c>
      <c r="H411" s="34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6">
        <f t="shared" ref="U411:U418" si="411">SUM(I411:T411)/12</f>
        <v>0</v>
      </c>
      <c r="V411" s="33"/>
      <c r="W411" s="78">
        <f t="shared" ref="W411:W417" si="412">IF(W$4&lt;$G411,I411*$E$407,0)</f>
        <v>0</v>
      </c>
      <c r="X411" s="78">
        <f t="shared" si="408"/>
        <v>0</v>
      </c>
      <c r="Y411" s="78">
        <f t="shared" si="408"/>
        <v>0</v>
      </c>
      <c r="Z411" s="78">
        <f t="shared" si="408"/>
        <v>0</v>
      </c>
      <c r="AA411" s="78">
        <f t="shared" si="408"/>
        <v>0</v>
      </c>
      <c r="AB411" s="78">
        <f t="shared" si="408"/>
        <v>0</v>
      </c>
      <c r="AC411" s="78">
        <f t="shared" si="408"/>
        <v>0</v>
      </c>
      <c r="AD411" s="78">
        <f t="shared" si="408"/>
        <v>0</v>
      </c>
      <c r="AE411" s="78">
        <f t="shared" si="408"/>
        <v>0</v>
      </c>
      <c r="AF411" s="78">
        <f t="shared" si="408"/>
        <v>0</v>
      </c>
      <c r="AG411" s="78">
        <f t="shared" si="408"/>
        <v>0</v>
      </c>
      <c r="AH411" s="78">
        <f t="shared" si="408"/>
        <v>0</v>
      </c>
      <c r="AI411" s="79">
        <f t="shared" ref="AI411:AI417" si="413">SUM(W411:AH411)</f>
        <v>0</v>
      </c>
      <c r="AK411" s="78">
        <f t="shared" ref="AK411:AK417" si="414">IF(AND(AK$4&lt;=$G411,$F411="Full Time",$E411="Non-Federal"),W411*$AO$2,IF(AND(AK$4&lt;=$G411,$F411="Full Time",$E411="Federal"),W411*$AL$2,(IF(AND(AK$4&lt;=$G411,$F411="Part Time"),$W411*$AM$2,0))))</f>
        <v>0</v>
      </c>
      <c r="AL411" s="78">
        <f t="shared" si="409"/>
        <v>0</v>
      </c>
      <c r="AM411" s="78">
        <f t="shared" si="409"/>
        <v>0</v>
      </c>
      <c r="AN411" s="78">
        <f t="shared" si="409"/>
        <v>0</v>
      </c>
      <c r="AO411" s="78">
        <f t="shared" si="409"/>
        <v>0</v>
      </c>
      <c r="AP411" s="78">
        <f t="shared" si="409"/>
        <v>0</v>
      </c>
      <c r="AQ411" s="78">
        <f t="shared" si="409"/>
        <v>0</v>
      </c>
      <c r="AR411" s="78">
        <f t="shared" si="409"/>
        <v>0</v>
      </c>
      <c r="AS411" s="78">
        <f t="shared" si="409"/>
        <v>0</v>
      </c>
      <c r="AT411" s="78">
        <f t="shared" si="409"/>
        <v>0</v>
      </c>
      <c r="AU411" s="78">
        <f t="shared" si="409"/>
        <v>0</v>
      </c>
      <c r="AV411" s="78">
        <f t="shared" si="409"/>
        <v>0</v>
      </c>
    </row>
    <row r="412" spans="1:48" ht="14.25">
      <c r="A412" s="74"/>
      <c r="B412" s="39">
        <f>IFERROR((INDEX(GrantList[Account],MATCH(A412,GrantList[Fund],0))),0)</f>
        <v>0</v>
      </c>
      <c r="C412" s="39">
        <f>IFERROR((INDEX(GrantList[Fund Desc],MATCH(A412,GrantList[Fund],0))),0)</f>
        <v>0</v>
      </c>
      <c r="D412" s="37">
        <f t="shared" si="410"/>
        <v>0</v>
      </c>
      <c r="E412" s="38">
        <f>IFERROR((INDEX(GrantList[Study Type],MATCH(A412,GrantList[Fund],0))),0)</f>
        <v>0</v>
      </c>
      <c r="F412" s="36" t="str">
        <f t="shared" ref="F412:F417" si="415">F411</f>
        <v>Full Time</v>
      </c>
      <c r="G412" s="35">
        <f>IFERROR((INDEX(GrantList[Budget End Date],MATCH(A412,GrantList[Fund],0))),0)</f>
        <v>0</v>
      </c>
      <c r="H412" s="34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6">
        <f t="shared" si="411"/>
        <v>0</v>
      </c>
      <c r="V412" s="33"/>
      <c r="W412" s="78">
        <f t="shared" si="412"/>
        <v>0</v>
      </c>
      <c r="X412" s="78">
        <f t="shared" si="408"/>
        <v>0</v>
      </c>
      <c r="Y412" s="78">
        <f t="shared" si="408"/>
        <v>0</v>
      </c>
      <c r="Z412" s="78">
        <f t="shared" si="408"/>
        <v>0</v>
      </c>
      <c r="AA412" s="78">
        <f t="shared" si="408"/>
        <v>0</v>
      </c>
      <c r="AB412" s="78">
        <f t="shared" si="408"/>
        <v>0</v>
      </c>
      <c r="AC412" s="78">
        <f t="shared" si="408"/>
        <v>0</v>
      </c>
      <c r="AD412" s="78">
        <f t="shared" si="408"/>
        <v>0</v>
      </c>
      <c r="AE412" s="78">
        <f t="shared" si="408"/>
        <v>0</v>
      </c>
      <c r="AF412" s="78">
        <f t="shared" si="408"/>
        <v>0</v>
      </c>
      <c r="AG412" s="78">
        <f t="shared" si="408"/>
        <v>0</v>
      </c>
      <c r="AH412" s="78">
        <f t="shared" si="408"/>
        <v>0</v>
      </c>
      <c r="AI412" s="79">
        <f t="shared" si="413"/>
        <v>0</v>
      </c>
      <c r="AK412" s="78">
        <f t="shared" si="414"/>
        <v>0</v>
      </c>
      <c r="AL412" s="78">
        <f t="shared" si="409"/>
        <v>0</v>
      </c>
      <c r="AM412" s="78">
        <f t="shared" si="409"/>
        <v>0</v>
      </c>
      <c r="AN412" s="78">
        <f t="shared" si="409"/>
        <v>0</v>
      </c>
      <c r="AO412" s="78">
        <f t="shared" si="409"/>
        <v>0</v>
      </c>
      <c r="AP412" s="78">
        <f t="shared" si="409"/>
        <v>0</v>
      </c>
      <c r="AQ412" s="78">
        <f t="shared" si="409"/>
        <v>0</v>
      </c>
      <c r="AR412" s="78">
        <f t="shared" si="409"/>
        <v>0</v>
      </c>
      <c r="AS412" s="78">
        <f t="shared" si="409"/>
        <v>0</v>
      </c>
      <c r="AT412" s="78">
        <f t="shared" si="409"/>
        <v>0</v>
      </c>
      <c r="AU412" s="78">
        <f t="shared" si="409"/>
        <v>0</v>
      </c>
      <c r="AV412" s="78">
        <f t="shared" si="409"/>
        <v>0</v>
      </c>
    </row>
    <row r="413" spans="1:48" ht="14.25">
      <c r="A413" s="74"/>
      <c r="B413" s="39">
        <f>IFERROR((INDEX(GrantList[Account],MATCH(A413,GrantList[Fund],0))),0)</f>
        <v>0</v>
      </c>
      <c r="C413" s="39">
        <f>IFERROR((INDEX(GrantList[Fund Desc],MATCH(A413,GrantList[Fund],0))),0)</f>
        <v>0</v>
      </c>
      <c r="D413" s="37">
        <f t="shared" si="410"/>
        <v>0</v>
      </c>
      <c r="E413" s="38">
        <f>IFERROR((INDEX(GrantList[Study Type],MATCH(A413,GrantList[Fund],0))),0)</f>
        <v>0</v>
      </c>
      <c r="F413" s="36" t="str">
        <f t="shared" si="415"/>
        <v>Full Time</v>
      </c>
      <c r="G413" s="35">
        <f>IFERROR((INDEX(GrantList[Budget End Date],MATCH(A413,GrantList[Fund],0))),0)</f>
        <v>0</v>
      </c>
      <c r="H413" s="34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6">
        <f t="shared" si="411"/>
        <v>0</v>
      </c>
      <c r="V413" s="33"/>
      <c r="W413" s="78">
        <f t="shared" si="412"/>
        <v>0</v>
      </c>
      <c r="X413" s="78">
        <f t="shared" si="408"/>
        <v>0</v>
      </c>
      <c r="Y413" s="78">
        <f t="shared" si="408"/>
        <v>0</v>
      </c>
      <c r="Z413" s="78">
        <f t="shared" si="408"/>
        <v>0</v>
      </c>
      <c r="AA413" s="78">
        <f t="shared" si="408"/>
        <v>0</v>
      </c>
      <c r="AB413" s="78">
        <f t="shared" si="408"/>
        <v>0</v>
      </c>
      <c r="AC413" s="78">
        <f t="shared" si="408"/>
        <v>0</v>
      </c>
      <c r="AD413" s="78">
        <f t="shared" si="408"/>
        <v>0</v>
      </c>
      <c r="AE413" s="78">
        <f t="shared" si="408"/>
        <v>0</v>
      </c>
      <c r="AF413" s="78">
        <f t="shared" si="408"/>
        <v>0</v>
      </c>
      <c r="AG413" s="78">
        <f t="shared" si="408"/>
        <v>0</v>
      </c>
      <c r="AH413" s="78">
        <f t="shared" si="408"/>
        <v>0</v>
      </c>
      <c r="AI413" s="79">
        <f t="shared" si="413"/>
        <v>0</v>
      </c>
      <c r="AK413" s="78">
        <f t="shared" si="414"/>
        <v>0</v>
      </c>
      <c r="AL413" s="78">
        <f t="shared" si="409"/>
        <v>0</v>
      </c>
      <c r="AM413" s="78">
        <f t="shared" si="409"/>
        <v>0</v>
      </c>
      <c r="AN413" s="78">
        <f t="shared" si="409"/>
        <v>0</v>
      </c>
      <c r="AO413" s="78">
        <f t="shared" si="409"/>
        <v>0</v>
      </c>
      <c r="AP413" s="78">
        <f t="shared" si="409"/>
        <v>0</v>
      </c>
      <c r="AQ413" s="78">
        <f t="shared" si="409"/>
        <v>0</v>
      </c>
      <c r="AR413" s="78">
        <f t="shared" si="409"/>
        <v>0</v>
      </c>
      <c r="AS413" s="78">
        <f t="shared" si="409"/>
        <v>0</v>
      </c>
      <c r="AT413" s="78">
        <f t="shared" si="409"/>
        <v>0</v>
      </c>
      <c r="AU413" s="78">
        <f t="shared" si="409"/>
        <v>0</v>
      </c>
      <c r="AV413" s="78">
        <f t="shared" si="409"/>
        <v>0</v>
      </c>
    </row>
    <row r="414" spans="1:48" ht="14.25">
      <c r="A414" s="74"/>
      <c r="B414" s="39">
        <f>IFERROR((INDEX(GrantList[Account],MATCH(A414,GrantList[Fund],0))),0)</f>
        <v>0</v>
      </c>
      <c r="C414" s="39">
        <f>IFERROR((INDEX(GrantList[Fund Desc],MATCH(A414,GrantList[Fund],0))),0)</f>
        <v>0</v>
      </c>
      <c r="D414" s="37">
        <f t="shared" si="410"/>
        <v>0</v>
      </c>
      <c r="E414" s="38">
        <f>IFERROR((INDEX(GrantList[Study Type],MATCH(A414,GrantList[Fund],0))),0)</f>
        <v>0</v>
      </c>
      <c r="F414" s="36" t="str">
        <f t="shared" si="415"/>
        <v>Full Time</v>
      </c>
      <c r="G414" s="35">
        <f>IFERROR((INDEX(GrantList[Budget End Date],MATCH(A414,GrantList[Fund],0))),0)</f>
        <v>0</v>
      </c>
      <c r="H414" s="34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6">
        <f t="shared" si="411"/>
        <v>0</v>
      </c>
      <c r="V414" s="33"/>
      <c r="W414" s="78">
        <f t="shared" si="412"/>
        <v>0</v>
      </c>
      <c r="X414" s="78">
        <f t="shared" si="408"/>
        <v>0</v>
      </c>
      <c r="Y414" s="78">
        <f t="shared" si="408"/>
        <v>0</v>
      </c>
      <c r="Z414" s="78">
        <f t="shared" si="408"/>
        <v>0</v>
      </c>
      <c r="AA414" s="78">
        <f t="shared" si="408"/>
        <v>0</v>
      </c>
      <c r="AB414" s="78">
        <f t="shared" si="408"/>
        <v>0</v>
      </c>
      <c r="AC414" s="78">
        <f t="shared" si="408"/>
        <v>0</v>
      </c>
      <c r="AD414" s="78">
        <f t="shared" si="408"/>
        <v>0</v>
      </c>
      <c r="AE414" s="78">
        <f t="shared" si="408"/>
        <v>0</v>
      </c>
      <c r="AF414" s="78">
        <f t="shared" si="408"/>
        <v>0</v>
      </c>
      <c r="AG414" s="78">
        <f t="shared" si="408"/>
        <v>0</v>
      </c>
      <c r="AH414" s="78">
        <f t="shared" si="408"/>
        <v>0</v>
      </c>
      <c r="AI414" s="79">
        <f t="shared" si="413"/>
        <v>0</v>
      </c>
      <c r="AK414" s="78">
        <f t="shared" si="414"/>
        <v>0</v>
      </c>
      <c r="AL414" s="78">
        <f t="shared" si="409"/>
        <v>0</v>
      </c>
      <c r="AM414" s="78">
        <f t="shared" si="409"/>
        <v>0</v>
      </c>
      <c r="AN414" s="78">
        <f t="shared" si="409"/>
        <v>0</v>
      </c>
      <c r="AO414" s="78">
        <f t="shared" si="409"/>
        <v>0</v>
      </c>
      <c r="AP414" s="78">
        <f t="shared" si="409"/>
        <v>0</v>
      </c>
      <c r="AQ414" s="78">
        <f t="shared" si="409"/>
        <v>0</v>
      </c>
      <c r="AR414" s="78">
        <f t="shared" si="409"/>
        <v>0</v>
      </c>
      <c r="AS414" s="78">
        <f t="shared" si="409"/>
        <v>0</v>
      </c>
      <c r="AT414" s="78">
        <f t="shared" si="409"/>
        <v>0</v>
      </c>
      <c r="AU414" s="78">
        <f t="shared" si="409"/>
        <v>0</v>
      </c>
      <c r="AV414" s="78">
        <f t="shared" si="409"/>
        <v>0</v>
      </c>
    </row>
    <row r="415" spans="1:48" ht="14.25">
      <c r="A415" s="74"/>
      <c r="B415" s="39">
        <f>IFERROR((INDEX(GrantList[Account],MATCH(A415,GrantList[Fund],0))),0)</f>
        <v>0</v>
      </c>
      <c r="C415" s="39">
        <f>IFERROR((INDEX(GrantList[Fund Desc],MATCH(A415,GrantList[Fund],0))),0)</f>
        <v>0</v>
      </c>
      <c r="D415" s="37">
        <f t="shared" si="410"/>
        <v>0</v>
      </c>
      <c r="E415" s="38">
        <f>IFERROR((INDEX(GrantList[Study Type],MATCH(A415,GrantList[Fund],0))),0)</f>
        <v>0</v>
      </c>
      <c r="F415" s="36" t="str">
        <f t="shared" si="415"/>
        <v>Full Time</v>
      </c>
      <c r="G415" s="35">
        <f>IFERROR((INDEX(GrantList[Budget End Date],MATCH(A415,GrantList[Fund],0))),0)</f>
        <v>0</v>
      </c>
      <c r="H415" s="34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6">
        <f t="shared" si="411"/>
        <v>0</v>
      </c>
      <c r="V415" s="33"/>
      <c r="W415" s="78">
        <f t="shared" si="412"/>
        <v>0</v>
      </c>
      <c r="X415" s="78">
        <f t="shared" si="408"/>
        <v>0</v>
      </c>
      <c r="Y415" s="78">
        <f t="shared" si="408"/>
        <v>0</v>
      </c>
      <c r="Z415" s="78">
        <f t="shared" si="408"/>
        <v>0</v>
      </c>
      <c r="AA415" s="78">
        <f t="shared" si="408"/>
        <v>0</v>
      </c>
      <c r="AB415" s="78">
        <f t="shared" si="408"/>
        <v>0</v>
      </c>
      <c r="AC415" s="78">
        <f t="shared" si="408"/>
        <v>0</v>
      </c>
      <c r="AD415" s="78">
        <f t="shared" si="408"/>
        <v>0</v>
      </c>
      <c r="AE415" s="78">
        <f t="shared" si="408"/>
        <v>0</v>
      </c>
      <c r="AF415" s="78">
        <f t="shared" si="408"/>
        <v>0</v>
      </c>
      <c r="AG415" s="78">
        <f t="shared" si="408"/>
        <v>0</v>
      </c>
      <c r="AH415" s="78">
        <f t="shared" si="408"/>
        <v>0</v>
      </c>
      <c r="AI415" s="79">
        <f t="shared" si="413"/>
        <v>0</v>
      </c>
      <c r="AK415" s="78">
        <f t="shared" si="414"/>
        <v>0</v>
      </c>
      <c r="AL415" s="78">
        <f t="shared" si="409"/>
        <v>0</v>
      </c>
      <c r="AM415" s="78">
        <f t="shared" si="409"/>
        <v>0</v>
      </c>
      <c r="AN415" s="78">
        <f t="shared" si="409"/>
        <v>0</v>
      </c>
      <c r="AO415" s="78">
        <f t="shared" si="409"/>
        <v>0</v>
      </c>
      <c r="AP415" s="78">
        <f t="shared" si="409"/>
        <v>0</v>
      </c>
      <c r="AQ415" s="78">
        <f t="shared" si="409"/>
        <v>0</v>
      </c>
      <c r="AR415" s="78">
        <f t="shared" si="409"/>
        <v>0</v>
      </c>
      <c r="AS415" s="78">
        <f t="shared" si="409"/>
        <v>0</v>
      </c>
      <c r="AT415" s="78">
        <f t="shared" si="409"/>
        <v>0</v>
      </c>
      <c r="AU415" s="78">
        <f t="shared" si="409"/>
        <v>0</v>
      </c>
      <c r="AV415" s="78">
        <f t="shared" si="409"/>
        <v>0</v>
      </c>
    </row>
    <row r="416" spans="1:48" ht="14.25">
      <c r="A416" s="74"/>
      <c r="B416" s="39">
        <f>IFERROR((INDEX(GrantList[Account],MATCH(A416,GrantList[Fund],0))),0)</f>
        <v>0</v>
      </c>
      <c r="C416" s="39">
        <f>IFERROR((INDEX(GrantList[Fund Desc],MATCH(A416,GrantList[Fund],0))),0)</f>
        <v>0</v>
      </c>
      <c r="D416" s="37">
        <f t="shared" si="410"/>
        <v>0</v>
      </c>
      <c r="E416" s="38">
        <f>IFERROR((INDEX(GrantList[Study Type],MATCH(A416,GrantList[Fund],0))),0)</f>
        <v>0</v>
      </c>
      <c r="F416" s="36" t="str">
        <f t="shared" si="415"/>
        <v>Full Time</v>
      </c>
      <c r="G416" s="35">
        <f>IFERROR((INDEX(GrantList[Budget End Date],MATCH(A416,GrantList[Fund],0))),0)</f>
        <v>0</v>
      </c>
      <c r="H416" s="34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6">
        <f t="shared" si="411"/>
        <v>0</v>
      </c>
      <c r="V416" s="33"/>
      <c r="W416" s="78">
        <f t="shared" si="412"/>
        <v>0</v>
      </c>
      <c r="X416" s="78">
        <f t="shared" si="408"/>
        <v>0</v>
      </c>
      <c r="Y416" s="78">
        <f t="shared" si="408"/>
        <v>0</v>
      </c>
      <c r="Z416" s="78">
        <f t="shared" si="408"/>
        <v>0</v>
      </c>
      <c r="AA416" s="78">
        <f t="shared" si="408"/>
        <v>0</v>
      </c>
      <c r="AB416" s="78">
        <f t="shared" si="408"/>
        <v>0</v>
      </c>
      <c r="AC416" s="78">
        <f t="shared" si="408"/>
        <v>0</v>
      </c>
      <c r="AD416" s="78">
        <f t="shared" si="408"/>
        <v>0</v>
      </c>
      <c r="AE416" s="78">
        <f t="shared" si="408"/>
        <v>0</v>
      </c>
      <c r="AF416" s="78">
        <f t="shared" si="408"/>
        <v>0</v>
      </c>
      <c r="AG416" s="78">
        <f t="shared" si="408"/>
        <v>0</v>
      </c>
      <c r="AH416" s="78">
        <f t="shared" si="408"/>
        <v>0</v>
      </c>
      <c r="AI416" s="79">
        <f t="shared" si="413"/>
        <v>0</v>
      </c>
      <c r="AK416" s="78">
        <f t="shared" si="414"/>
        <v>0</v>
      </c>
      <c r="AL416" s="78">
        <f t="shared" si="409"/>
        <v>0</v>
      </c>
      <c r="AM416" s="78">
        <f t="shared" si="409"/>
        <v>0</v>
      </c>
      <c r="AN416" s="78">
        <f t="shared" si="409"/>
        <v>0</v>
      </c>
      <c r="AO416" s="78">
        <f t="shared" si="409"/>
        <v>0</v>
      </c>
      <c r="AP416" s="78">
        <f t="shared" si="409"/>
        <v>0</v>
      </c>
      <c r="AQ416" s="78">
        <f t="shared" si="409"/>
        <v>0</v>
      </c>
      <c r="AR416" s="78">
        <f t="shared" si="409"/>
        <v>0</v>
      </c>
      <c r="AS416" s="78">
        <f t="shared" si="409"/>
        <v>0</v>
      </c>
      <c r="AT416" s="78">
        <f t="shared" si="409"/>
        <v>0</v>
      </c>
      <c r="AU416" s="78">
        <f t="shared" si="409"/>
        <v>0</v>
      </c>
      <c r="AV416" s="78">
        <f t="shared" si="409"/>
        <v>0</v>
      </c>
    </row>
    <row r="417" spans="1:48" ht="14.25">
      <c r="A417" s="74"/>
      <c r="B417" s="39">
        <f>IFERROR((INDEX(GrantList[Account],MATCH(A417,GrantList[Fund],0))),0)</f>
        <v>0</v>
      </c>
      <c r="C417" s="39">
        <f>IFERROR((INDEX(GrantList[Fund Desc],MATCH(A417,GrantList[Fund],0))),0)</f>
        <v>0</v>
      </c>
      <c r="D417" s="37">
        <f t="shared" si="410"/>
        <v>0</v>
      </c>
      <c r="E417" s="38">
        <f>IFERROR((INDEX(GrantList[Study Type],MATCH(A417,GrantList[Fund],0))),0)</f>
        <v>0</v>
      </c>
      <c r="F417" s="36" t="str">
        <f t="shared" si="415"/>
        <v>Full Time</v>
      </c>
      <c r="G417" s="35">
        <f>IFERROR((INDEX(GrantList[Budget End Date],MATCH(A417,GrantList[Fund],0))),0)</f>
        <v>0</v>
      </c>
      <c r="H417" s="34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6">
        <f t="shared" si="411"/>
        <v>0</v>
      </c>
      <c r="V417" s="33"/>
      <c r="W417" s="78">
        <f t="shared" si="412"/>
        <v>0</v>
      </c>
      <c r="X417" s="78">
        <f t="shared" si="408"/>
        <v>0</v>
      </c>
      <c r="Y417" s="78">
        <f t="shared" si="408"/>
        <v>0</v>
      </c>
      <c r="Z417" s="78">
        <f t="shared" si="408"/>
        <v>0</v>
      </c>
      <c r="AA417" s="78">
        <f t="shared" si="408"/>
        <v>0</v>
      </c>
      <c r="AB417" s="78">
        <f t="shared" si="408"/>
        <v>0</v>
      </c>
      <c r="AC417" s="78">
        <f t="shared" si="408"/>
        <v>0</v>
      </c>
      <c r="AD417" s="78">
        <f t="shared" si="408"/>
        <v>0</v>
      </c>
      <c r="AE417" s="78">
        <f t="shared" si="408"/>
        <v>0</v>
      </c>
      <c r="AF417" s="78">
        <f t="shared" si="408"/>
        <v>0</v>
      </c>
      <c r="AG417" s="78">
        <f t="shared" si="408"/>
        <v>0</v>
      </c>
      <c r="AH417" s="78">
        <f t="shared" si="408"/>
        <v>0</v>
      </c>
      <c r="AI417" s="79">
        <f t="shared" si="413"/>
        <v>0</v>
      </c>
      <c r="AK417" s="78">
        <f t="shared" si="414"/>
        <v>0</v>
      </c>
      <c r="AL417" s="78">
        <f t="shared" si="409"/>
        <v>0</v>
      </c>
      <c r="AM417" s="78">
        <f t="shared" si="409"/>
        <v>0</v>
      </c>
      <c r="AN417" s="78">
        <f t="shared" si="409"/>
        <v>0</v>
      </c>
      <c r="AO417" s="78">
        <f t="shared" si="409"/>
        <v>0</v>
      </c>
      <c r="AP417" s="78">
        <f t="shared" si="409"/>
        <v>0</v>
      </c>
      <c r="AQ417" s="78">
        <f t="shared" si="409"/>
        <v>0</v>
      </c>
      <c r="AR417" s="78">
        <f t="shared" si="409"/>
        <v>0</v>
      </c>
      <c r="AS417" s="78">
        <f t="shared" si="409"/>
        <v>0</v>
      </c>
      <c r="AT417" s="78">
        <f t="shared" si="409"/>
        <v>0</v>
      </c>
      <c r="AU417" s="78">
        <f t="shared" si="409"/>
        <v>0</v>
      </c>
      <c r="AV417" s="78">
        <f t="shared" si="409"/>
        <v>0</v>
      </c>
    </row>
    <row r="418" spans="1:48" ht="13.5" customHeight="1">
      <c r="C418" s="32" t="s">
        <v>16</v>
      </c>
      <c r="D418" s="31">
        <f>SUM(D410:D417)</f>
        <v>0</v>
      </c>
      <c r="E418" s="30"/>
      <c r="F418" s="29"/>
      <c r="I418" s="76">
        <f t="shared" ref="I418:T418" si="416">SUM(I410:I417)</f>
        <v>0</v>
      </c>
      <c r="J418" s="76">
        <f t="shared" si="416"/>
        <v>0</v>
      </c>
      <c r="K418" s="76">
        <f t="shared" si="416"/>
        <v>0</v>
      </c>
      <c r="L418" s="76">
        <f t="shared" si="416"/>
        <v>0</v>
      </c>
      <c r="M418" s="76">
        <f t="shared" si="416"/>
        <v>0</v>
      </c>
      <c r="N418" s="76">
        <f t="shared" si="416"/>
        <v>0</v>
      </c>
      <c r="O418" s="76">
        <f t="shared" si="416"/>
        <v>0</v>
      </c>
      <c r="P418" s="76">
        <f t="shared" si="416"/>
        <v>0</v>
      </c>
      <c r="Q418" s="76">
        <f t="shared" si="416"/>
        <v>0</v>
      </c>
      <c r="R418" s="76">
        <f t="shared" si="416"/>
        <v>0</v>
      </c>
      <c r="S418" s="76">
        <f t="shared" si="416"/>
        <v>0</v>
      </c>
      <c r="T418" s="76">
        <f t="shared" si="416"/>
        <v>0</v>
      </c>
      <c r="U418" s="76">
        <f t="shared" si="411"/>
        <v>0</v>
      </c>
      <c r="V418" s="26"/>
      <c r="W418" s="78">
        <f>SUM(W410:W417)</f>
        <v>0</v>
      </c>
      <c r="X418" s="78">
        <f t="shared" ref="X418:AH418" si="417">SUM(X410:X417)</f>
        <v>0</v>
      </c>
      <c r="Y418" s="78">
        <f t="shared" si="417"/>
        <v>0</v>
      </c>
      <c r="Z418" s="78">
        <f t="shared" si="417"/>
        <v>0</v>
      </c>
      <c r="AA418" s="78">
        <f t="shared" si="417"/>
        <v>0</v>
      </c>
      <c r="AB418" s="78">
        <f t="shared" si="417"/>
        <v>0</v>
      </c>
      <c r="AC418" s="78">
        <f t="shared" si="417"/>
        <v>0</v>
      </c>
      <c r="AD418" s="78">
        <f t="shared" si="417"/>
        <v>0</v>
      </c>
      <c r="AE418" s="78">
        <f t="shared" si="417"/>
        <v>0</v>
      </c>
      <c r="AF418" s="78">
        <f t="shared" si="417"/>
        <v>0</v>
      </c>
      <c r="AG418" s="78">
        <f t="shared" si="417"/>
        <v>0</v>
      </c>
      <c r="AH418" s="78">
        <f t="shared" si="417"/>
        <v>0</v>
      </c>
      <c r="AI418" s="78">
        <f t="shared" ref="AI418" si="418">SUM(AI410:AI417)</f>
        <v>0</v>
      </c>
      <c r="AK418" s="78">
        <f>SUM(AK410:AK417)</f>
        <v>0</v>
      </c>
      <c r="AL418" s="78">
        <f t="shared" ref="AL418:AV418" si="419">SUM(AL410:AL417)</f>
        <v>0</v>
      </c>
      <c r="AM418" s="78">
        <f t="shared" si="419"/>
        <v>0</v>
      </c>
      <c r="AN418" s="78">
        <f t="shared" si="419"/>
        <v>0</v>
      </c>
      <c r="AO418" s="78">
        <f t="shared" si="419"/>
        <v>0</v>
      </c>
      <c r="AP418" s="78">
        <f t="shared" si="419"/>
        <v>0</v>
      </c>
      <c r="AQ418" s="78">
        <f t="shared" si="419"/>
        <v>0</v>
      </c>
      <c r="AR418" s="78">
        <f t="shared" si="419"/>
        <v>0</v>
      </c>
      <c r="AS418" s="78">
        <f t="shared" si="419"/>
        <v>0</v>
      </c>
      <c r="AT418" s="78">
        <f t="shared" si="419"/>
        <v>0</v>
      </c>
      <c r="AU418" s="78">
        <f t="shared" si="419"/>
        <v>0</v>
      </c>
      <c r="AV418" s="78">
        <f t="shared" si="419"/>
        <v>0</v>
      </c>
    </row>
    <row r="419" spans="1:48">
      <c r="D419" s="25">
        <f>+D418-D407</f>
        <v>0</v>
      </c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7"/>
      <c r="V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</row>
    <row r="420" spans="1:48">
      <c r="D420" s="25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48"/>
      <c r="V420" s="26"/>
    </row>
    <row r="421" spans="1:48">
      <c r="D421" s="25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48"/>
      <c r="V421" s="26"/>
    </row>
    <row r="422" spans="1:48" ht="12.75">
      <c r="A422" s="47" t="s">
        <v>90</v>
      </c>
      <c r="B422" s="113"/>
      <c r="D422" s="46"/>
      <c r="E422" s="45">
        <f>D422/12</f>
        <v>0</v>
      </c>
      <c r="F422" s="24" t="s">
        <v>24</v>
      </c>
      <c r="AL422" s="73">
        <v>0.30499999999999999</v>
      </c>
      <c r="AM422" s="73">
        <v>0.09</v>
      </c>
      <c r="AO422" s="73">
        <v>0.32600000000000001</v>
      </c>
    </row>
    <row r="423" spans="1:48" ht="12.75">
      <c r="A423" s="47" t="s">
        <v>91</v>
      </c>
      <c r="B423" s="44"/>
      <c r="J423" s="43"/>
      <c r="K423" s="43"/>
      <c r="L423" s="43"/>
      <c r="M423" s="43"/>
      <c r="N423" s="43"/>
      <c r="AK423" s="24" t="s">
        <v>23</v>
      </c>
    </row>
    <row r="424" spans="1:48">
      <c r="A424" s="42" t="s">
        <v>15</v>
      </c>
      <c r="B424" s="42" t="s">
        <v>14</v>
      </c>
      <c r="C424" s="42" t="s">
        <v>13</v>
      </c>
      <c r="D424" s="42" t="s">
        <v>21</v>
      </c>
      <c r="E424" s="42" t="s">
        <v>22</v>
      </c>
      <c r="F424" s="42" t="s">
        <v>20</v>
      </c>
      <c r="G424" s="42" t="s">
        <v>19</v>
      </c>
      <c r="I424" s="40">
        <f>I409</f>
        <v>44743</v>
      </c>
      <c r="J424" s="40">
        <f t="shared" ref="J424:T424" si="420">J409</f>
        <v>44774</v>
      </c>
      <c r="K424" s="40">
        <f t="shared" si="420"/>
        <v>44805</v>
      </c>
      <c r="L424" s="40">
        <f t="shared" si="420"/>
        <v>44835</v>
      </c>
      <c r="M424" s="40">
        <f t="shared" si="420"/>
        <v>44866</v>
      </c>
      <c r="N424" s="40">
        <f t="shared" si="420"/>
        <v>44896</v>
      </c>
      <c r="O424" s="40">
        <f t="shared" si="420"/>
        <v>44927</v>
      </c>
      <c r="P424" s="40">
        <f t="shared" si="420"/>
        <v>44958</v>
      </c>
      <c r="Q424" s="40">
        <f t="shared" si="420"/>
        <v>44986</v>
      </c>
      <c r="R424" s="40">
        <f t="shared" si="420"/>
        <v>45017</v>
      </c>
      <c r="S424" s="40">
        <f t="shared" si="420"/>
        <v>45047</v>
      </c>
      <c r="T424" s="40">
        <f t="shared" si="420"/>
        <v>45078</v>
      </c>
      <c r="U424" s="41" t="s">
        <v>57</v>
      </c>
      <c r="W424" s="40">
        <f>I424</f>
        <v>44743</v>
      </c>
      <c r="X424" s="40">
        <f t="shared" ref="X424:AH424" si="421">J424</f>
        <v>44774</v>
      </c>
      <c r="Y424" s="40">
        <f t="shared" si="421"/>
        <v>44805</v>
      </c>
      <c r="Z424" s="40">
        <f t="shared" si="421"/>
        <v>44835</v>
      </c>
      <c r="AA424" s="40">
        <f t="shared" si="421"/>
        <v>44866</v>
      </c>
      <c r="AB424" s="40">
        <f t="shared" si="421"/>
        <v>44896</v>
      </c>
      <c r="AC424" s="40">
        <f t="shared" si="421"/>
        <v>44927</v>
      </c>
      <c r="AD424" s="40">
        <f t="shared" si="421"/>
        <v>44958</v>
      </c>
      <c r="AE424" s="40">
        <f t="shared" si="421"/>
        <v>44986</v>
      </c>
      <c r="AF424" s="40">
        <f t="shared" si="421"/>
        <v>45017</v>
      </c>
      <c r="AG424" s="40">
        <f t="shared" si="421"/>
        <v>45047</v>
      </c>
      <c r="AH424" s="40">
        <f t="shared" si="421"/>
        <v>45078</v>
      </c>
      <c r="AI424" s="41" t="s">
        <v>18</v>
      </c>
      <c r="AK424" s="40">
        <f>W424</f>
        <v>44743</v>
      </c>
      <c r="AL424" s="40">
        <f t="shared" ref="AL424:AV424" si="422">X424</f>
        <v>44774</v>
      </c>
      <c r="AM424" s="40">
        <f t="shared" si="422"/>
        <v>44805</v>
      </c>
      <c r="AN424" s="40">
        <f t="shared" si="422"/>
        <v>44835</v>
      </c>
      <c r="AO424" s="40">
        <f t="shared" si="422"/>
        <v>44866</v>
      </c>
      <c r="AP424" s="40">
        <f t="shared" si="422"/>
        <v>44896</v>
      </c>
      <c r="AQ424" s="40">
        <f t="shared" si="422"/>
        <v>44927</v>
      </c>
      <c r="AR424" s="40">
        <f t="shared" si="422"/>
        <v>44958</v>
      </c>
      <c r="AS424" s="40">
        <f t="shared" si="422"/>
        <v>44986</v>
      </c>
      <c r="AT424" s="40">
        <f t="shared" si="422"/>
        <v>45017</v>
      </c>
      <c r="AU424" s="40">
        <f t="shared" si="422"/>
        <v>45047</v>
      </c>
      <c r="AV424" s="40">
        <f t="shared" si="422"/>
        <v>45078</v>
      </c>
    </row>
    <row r="425" spans="1:48" ht="14.25">
      <c r="A425" s="74"/>
      <c r="B425" s="39">
        <f>IFERROR((INDEX(GrantList[Account],MATCH(A425,GrantList[Fund],0))),0)</f>
        <v>0</v>
      </c>
      <c r="C425" s="39">
        <f>IFERROR((INDEX(GrantList[Fund Desc],MATCH(A425,GrantList[Fund],0))),0)</f>
        <v>0</v>
      </c>
      <c r="D425" s="37">
        <f>+AI425</f>
        <v>0</v>
      </c>
      <c r="E425" s="38">
        <f>IFERROR((INDEX(GrantList[Study Type],MATCH(A425,GrantList[Fund],0))),0)</f>
        <v>0</v>
      </c>
      <c r="F425" s="36" t="s">
        <v>17</v>
      </c>
      <c r="G425" s="35">
        <f>IFERROR((INDEX(GrantList[Budget End Date],MATCH(A425,GrantList[Fund],0))),0)</f>
        <v>0</v>
      </c>
      <c r="H425" s="34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6">
        <f>SUM(I425:T425)/12</f>
        <v>0</v>
      </c>
      <c r="V425" s="33"/>
      <c r="W425" s="78">
        <f>IF(W$4&lt;$G425,I425*$E$422,0)</f>
        <v>0</v>
      </c>
      <c r="X425" s="78">
        <f t="shared" ref="X425:AH432" si="423">IF(X$4&lt;$G425,J425*$E$422,0)</f>
        <v>0</v>
      </c>
      <c r="Y425" s="78">
        <f t="shared" si="423"/>
        <v>0</v>
      </c>
      <c r="Z425" s="78">
        <f t="shared" si="423"/>
        <v>0</v>
      </c>
      <c r="AA425" s="78">
        <f t="shared" si="423"/>
        <v>0</v>
      </c>
      <c r="AB425" s="78">
        <f t="shared" si="423"/>
        <v>0</v>
      </c>
      <c r="AC425" s="78">
        <f t="shared" si="423"/>
        <v>0</v>
      </c>
      <c r="AD425" s="78">
        <f t="shared" si="423"/>
        <v>0</v>
      </c>
      <c r="AE425" s="78">
        <f t="shared" si="423"/>
        <v>0</v>
      </c>
      <c r="AF425" s="78">
        <f t="shared" si="423"/>
        <v>0</v>
      </c>
      <c r="AG425" s="78">
        <f t="shared" si="423"/>
        <v>0</v>
      </c>
      <c r="AH425" s="78">
        <f t="shared" si="423"/>
        <v>0</v>
      </c>
      <c r="AI425" s="79">
        <f>SUM(W425:AH425)</f>
        <v>0</v>
      </c>
      <c r="AK425" s="78">
        <f>IF(AND(AK$4&lt;=$G425,$F425="Full Time",$E425="Non-Federal"),W425*$AO$2,IF(AND(AK$4&lt;=$G425,$F425="Full Time",$E425="Federal"),W425*$AL$2,(IF(AND(AK$4&lt;=$G425,$F425="Part Time"),$W425*$AM$2,0))))</f>
        <v>0</v>
      </c>
      <c r="AL425" s="78">
        <f t="shared" ref="AL425:AV432" si="424">IF(AND(AL$4&lt;=$G425,$F425="Full Time",$E425="Non-Federal"),X425*$AO$2,IF(AND(AL$4&lt;=$G425,$F425="Full Time",$E425="Federal"),X425*$AL$2,(IF(AND(AL$4&lt;=$G425,$F425="Part Time"),$W425*$AM$2,0))))</f>
        <v>0</v>
      </c>
      <c r="AM425" s="78">
        <f t="shared" si="424"/>
        <v>0</v>
      </c>
      <c r="AN425" s="78">
        <f t="shared" si="424"/>
        <v>0</v>
      </c>
      <c r="AO425" s="78">
        <f t="shared" si="424"/>
        <v>0</v>
      </c>
      <c r="AP425" s="78">
        <f t="shared" si="424"/>
        <v>0</v>
      </c>
      <c r="AQ425" s="78">
        <f t="shared" si="424"/>
        <v>0</v>
      </c>
      <c r="AR425" s="78">
        <f t="shared" si="424"/>
        <v>0</v>
      </c>
      <c r="AS425" s="78">
        <f t="shared" si="424"/>
        <v>0</v>
      </c>
      <c r="AT425" s="78">
        <f t="shared" si="424"/>
        <v>0</v>
      </c>
      <c r="AU425" s="78">
        <f t="shared" si="424"/>
        <v>0</v>
      </c>
      <c r="AV425" s="78">
        <f t="shared" si="424"/>
        <v>0</v>
      </c>
    </row>
    <row r="426" spans="1:48" ht="14.25">
      <c r="A426" s="74"/>
      <c r="B426" s="39">
        <f>IFERROR((INDEX(GrantList[Account],MATCH(A426,GrantList[Fund],0))),0)</f>
        <v>0</v>
      </c>
      <c r="C426" s="39">
        <f>IFERROR((INDEX(GrantList[Fund Desc],MATCH(A426,GrantList[Fund],0))),0)</f>
        <v>0</v>
      </c>
      <c r="D426" s="37">
        <f t="shared" ref="D426:D432" si="425">+AI426</f>
        <v>0</v>
      </c>
      <c r="E426" s="38">
        <f>IFERROR((INDEX(GrantList[Study Type],MATCH(A426,GrantList[Fund],0))),0)</f>
        <v>0</v>
      </c>
      <c r="F426" s="36" t="str">
        <f>F425</f>
        <v>Full Time</v>
      </c>
      <c r="G426" s="35">
        <f>IFERROR((INDEX(GrantList[Budget End Date],MATCH(A426,GrantList[Fund],0))),0)</f>
        <v>0</v>
      </c>
      <c r="H426" s="34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6">
        <f t="shared" ref="U426:U433" si="426">SUM(I426:T426)/12</f>
        <v>0</v>
      </c>
      <c r="V426" s="33"/>
      <c r="W426" s="78">
        <f t="shared" ref="W426:W432" si="427">IF(W$4&lt;$G426,I426*$E$422,0)</f>
        <v>0</v>
      </c>
      <c r="X426" s="78">
        <f t="shared" si="423"/>
        <v>0</v>
      </c>
      <c r="Y426" s="78">
        <f t="shared" si="423"/>
        <v>0</v>
      </c>
      <c r="Z426" s="78">
        <f t="shared" si="423"/>
        <v>0</v>
      </c>
      <c r="AA426" s="78">
        <f t="shared" si="423"/>
        <v>0</v>
      </c>
      <c r="AB426" s="78">
        <f t="shared" si="423"/>
        <v>0</v>
      </c>
      <c r="AC426" s="78">
        <f t="shared" si="423"/>
        <v>0</v>
      </c>
      <c r="AD426" s="78">
        <f t="shared" si="423"/>
        <v>0</v>
      </c>
      <c r="AE426" s="78">
        <f t="shared" si="423"/>
        <v>0</v>
      </c>
      <c r="AF426" s="78">
        <f t="shared" si="423"/>
        <v>0</v>
      </c>
      <c r="AG426" s="78">
        <f t="shared" si="423"/>
        <v>0</v>
      </c>
      <c r="AH426" s="78">
        <f t="shared" si="423"/>
        <v>0</v>
      </c>
      <c r="AI426" s="79">
        <f t="shared" ref="AI426:AI432" si="428">SUM(W426:AH426)</f>
        <v>0</v>
      </c>
      <c r="AK426" s="78">
        <f t="shared" ref="AK426:AK432" si="429">IF(AND(AK$4&lt;=$G426,$F426="Full Time",$E426="Non-Federal"),W426*$AO$2,IF(AND(AK$4&lt;=$G426,$F426="Full Time",$E426="Federal"),W426*$AL$2,(IF(AND(AK$4&lt;=$G426,$F426="Part Time"),$W426*$AM$2,0))))</f>
        <v>0</v>
      </c>
      <c r="AL426" s="78">
        <f t="shared" si="424"/>
        <v>0</v>
      </c>
      <c r="AM426" s="78">
        <f t="shared" si="424"/>
        <v>0</v>
      </c>
      <c r="AN426" s="78">
        <f t="shared" si="424"/>
        <v>0</v>
      </c>
      <c r="AO426" s="78">
        <f t="shared" si="424"/>
        <v>0</v>
      </c>
      <c r="AP426" s="78">
        <f t="shared" si="424"/>
        <v>0</v>
      </c>
      <c r="AQ426" s="78">
        <f t="shared" si="424"/>
        <v>0</v>
      </c>
      <c r="AR426" s="78">
        <f t="shared" si="424"/>
        <v>0</v>
      </c>
      <c r="AS426" s="78">
        <f t="shared" si="424"/>
        <v>0</v>
      </c>
      <c r="AT426" s="78">
        <f t="shared" si="424"/>
        <v>0</v>
      </c>
      <c r="AU426" s="78">
        <f t="shared" si="424"/>
        <v>0</v>
      </c>
      <c r="AV426" s="78">
        <f t="shared" si="424"/>
        <v>0</v>
      </c>
    </row>
    <row r="427" spans="1:48" ht="14.25">
      <c r="A427" s="74"/>
      <c r="B427" s="39">
        <f>IFERROR((INDEX(GrantList[Account],MATCH(A427,GrantList[Fund],0))),0)</f>
        <v>0</v>
      </c>
      <c r="C427" s="39">
        <f>IFERROR((INDEX(GrantList[Fund Desc],MATCH(A427,GrantList[Fund],0))),0)</f>
        <v>0</v>
      </c>
      <c r="D427" s="37">
        <f t="shared" si="425"/>
        <v>0</v>
      </c>
      <c r="E427" s="38">
        <f>IFERROR((INDEX(GrantList[Study Type],MATCH(A427,GrantList[Fund],0))),0)</f>
        <v>0</v>
      </c>
      <c r="F427" s="36" t="str">
        <f t="shared" ref="F427:F432" si="430">F426</f>
        <v>Full Time</v>
      </c>
      <c r="G427" s="35">
        <f>IFERROR((INDEX(GrantList[Budget End Date],MATCH(A427,GrantList[Fund],0))),0)</f>
        <v>0</v>
      </c>
      <c r="H427" s="34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6">
        <f t="shared" si="426"/>
        <v>0</v>
      </c>
      <c r="V427" s="33"/>
      <c r="W427" s="78">
        <f t="shared" si="427"/>
        <v>0</v>
      </c>
      <c r="X427" s="78">
        <f t="shared" si="423"/>
        <v>0</v>
      </c>
      <c r="Y427" s="78">
        <f t="shared" si="423"/>
        <v>0</v>
      </c>
      <c r="Z427" s="78">
        <f t="shared" si="423"/>
        <v>0</v>
      </c>
      <c r="AA427" s="78">
        <f t="shared" si="423"/>
        <v>0</v>
      </c>
      <c r="AB427" s="78">
        <f t="shared" si="423"/>
        <v>0</v>
      </c>
      <c r="AC427" s="78">
        <f t="shared" si="423"/>
        <v>0</v>
      </c>
      <c r="AD427" s="78">
        <f t="shared" si="423"/>
        <v>0</v>
      </c>
      <c r="AE427" s="78">
        <f t="shared" si="423"/>
        <v>0</v>
      </c>
      <c r="AF427" s="78">
        <f t="shared" si="423"/>
        <v>0</v>
      </c>
      <c r="AG427" s="78">
        <f t="shared" si="423"/>
        <v>0</v>
      </c>
      <c r="AH427" s="78">
        <f t="shared" si="423"/>
        <v>0</v>
      </c>
      <c r="AI427" s="79">
        <f t="shared" si="428"/>
        <v>0</v>
      </c>
      <c r="AK427" s="78">
        <f t="shared" si="429"/>
        <v>0</v>
      </c>
      <c r="AL427" s="78">
        <f t="shared" si="424"/>
        <v>0</v>
      </c>
      <c r="AM427" s="78">
        <f t="shared" si="424"/>
        <v>0</v>
      </c>
      <c r="AN427" s="78">
        <f t="shared" si="424"/>
        <v>0</v>
      </c>
      <c r="AO427" s="78">
        <f t="shared" si="424"/>
        <v>0</v>
      </c>
      <c r="AP427" s="78">
        <f t="shared" si="424"/>
        <v>0</v>
      </c>
      <c r="AQ427" s="78">
        <f t="shared" si="424"/>
        <v>0</v>
      </c>
      <c r="AR427" s="78">
        <f t="shared" si="424"/>
        <v>0</v>
      </c>
      <c r="AS427" s="78">
        <f t="shared" si="424"/>
        <v>0</v>
      </c>
      <c r="AT427" s="78">
        <f t="shared" si="424"/>
        <v>0</v>
      </c>
      <c r="AU427" s="78">
        <f t="shared" si="424"/>
        <v>0</v>
      </c>
      <c r="AV427" s="78">
        <f t="shared" si="424"/>
        <v>0</v>
      </c>
    </row>
    <row r="428" spans="1:48" ht="14.25">
      <c r="A428" s="74"/>
      <c r="B428" s="39">
        <f>IFERROR((INDEX(GrantList[Account],MATCH(A428,GrantList[Fund],0))),0)</f>
        <v>0</v>
      </c>
      <c r="C428" s="39">
        <f>IFERROR((INDEX(GrantList[Fund Desc],MATCH(A428,GrantList[Fund],0))),0)</f>
        <v>0</v>
      </c>
      <c r="D428" s="37">
        <f t="shared" si="425"/>
        <v>0</v>
      </c>
      <c r="E428" s="38">
        <f>IFERROR((INDEX(GrantList[Study Type],MATCH(A428,GrantList[Fund],0))),0)</f>
        <v>0</v>
      </c>
      <c r="F428" s="36" t="str">
        <f t="shared" si="430"/>
        <v>Full Time</v>
      </c>
      <c r="G428" s="35">
        <f>IFERROR((INDEX(GrantList[Budget End Date],MATCH(A428,GrantList[Fund],0))),0)</f>
        <v>0</v>
      </c>
      <c r="H428" s="34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6">
        <f t="shared" si="426"/>
        <v>0</v>
      </c>
      <c r="V428" s="33"/>
      <c r="W428" s="78">
        <f t="shared" si="427"/>
        <v>0</v>
      </c>
      <c r="X428" s="78">
        <f t="shared" si="423"/>
        <v>0</v>
      </c>
      <c r="Y428" s="78">
        <f t="shared" si="423"/>
        <v>0</v>
      </c>
      <c r="Z428" s="78">
        <f t="shared" si="423"/>
        <v>0</v>
      </c>
      <c r="AA428" s="78">
        <f t="shared" si="423"/>
        <v>0</v>
      </c>
      <c r="AB428" s="78">
        <f t="shared" si="423"/>
        <v>0</v>
      </c>
      <c r="AC428" s="78">
        <f t="shared" si="423"/>
        <v>0</v>
      </c>
      <c r="AD428" s="78">
        <f t="shared" si="423"/>
        <v>0</v>
      </c>
      <c r="AE428" s="78">
        <f t="shared" si="423"/>
        <v>0</v>
      </c>
      <c r="AF428" s="78">
        <f t="shared" si="423"/>
        <v>0</v>
      </c>
      <c r="AG428" s="78">
        <f t="shared" si="423"/>
        <v>0</v>
      </c>
      <c r="AH428" s="78">
        <f t="shared" si="423"/>
        <v>0</v>
      </c>
      <c r="AI428" s="79">
        <f t="shared" si="428"/>
        <v>0</v>
      </c>
      <c r="AK428" s="78">
        <f t="shared" si="429"/>
        <v>0</v>
      </c>
      <c r="AL428" s="78">
        <f t="shared" si="424"/>
        <v>0</v>
      </c>
      <c r="AM428" s="78">
        <f t="shared" si="424"/>
        <v>0</v>
      </c>
      <c r="AN428" s="78">
        <f t="shared" si="424"/>
        <v>0</v>
      </c>
      <c r="AO428" s="78">
        <f t="shared" si="424"/>
        <v>0</v>
      </c>
      <c r="AP428" s="78">
        <f t="shared" si="424"/>
        <v>0</v>
      </c>
      <c r="AQ428" s="78">
        <f t="shared" si="424"/>
        <v>0</v>
      </c>
      <c r="AR428" s="78">
        <f t="shared" si="424"/>
        <v>0</v>
      </c>
      <c r="AS428" s="78">
        <f t="shared" si="424"/>
        <v>0</v>
      </c>
      <c r="AT428" s="78">
        <f t="shared" si="424"/>
        <v>0</v>
      </c>
      <c r="AU428" s="78">
        <f t="shared" si="424"/>
        <v>0</v>
      </c>
      <c r="AV428" s="78">
        <f t="shared" si="424"/>
        <v>0</v>
      </c>
    </row>
    <row r="429" spans="1:48" ht="14.25">
      <c r="A429" s="74"/>
      <c r="B429" s="39">
        <f>IFERROR((INDEX(GrantList[Account],MATCH(A429,GrantList[Fund],0))),0)</f>
        <v>0</v>
      </c>
      <c r="C429" s="39">
        <f>IFERROR((INDEX(GrantList[Fund Desc],MATCH(A429,GrantList[Fund],0))),0)</f>
        <v>0</v>
      </c>
      <c r="D429" s="37">
        <f t="shared" si="425"/>
        <v>0</v>
      </c>
      <c r="E429" s="38">
        <f>IFERROR((INDEX(GrantList[Study Type],MATCH(A429,GrantList[Fund],0))),0)</f>
        <v>0</v>
      </c>
      <c r="F429" s="36" t="str">
        <f t="shared" si="430"/>
        <v>Full Time</v>
      </c>
      <c r="G429" s="35">
        <f>IFERROR((INDEX(GrantList[Budget End Date],MATCH(A429,GrantList[Fund],0))),0)</f>
        <v>0</v>
      </c>
      <c r="H429" s="34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6">
        <f t="shared" si="426"/>
        <v>0</v>
      </c>
      <c r="V429" s="33"/>
      <c r="W429" s="78">
        <f t="shared" si="427"/>
        <v>0</v>
      </c>
      <c r="X429" s="78">
        <f t="shared" si="423"/>
        <v>0</v>
      </c>
      <c r="Y429" s="78">
        <f t="shared" si="423"/>
        <v>0</v>
      </c>
      <c r="Z429" s="78">
        <f t="shared" si="423"/>
        <v>0</v>
      </c>
      <c r="AA429" s="78">
        <f t="shared" si="423"/>
        <v>0</v>
      </c>
      <c r="AB429" s="78">
        <f t="shared" si="423"/>
        <v>0</v>
      </c>
      <c r="AC429" s="78">
        <f t="shared" si="423"/>
        <v>0</v>
      </c>
      <c r="AD429" s="78">
        <f t="shared" si="423"/>
        <v>0</v>
      </c>
      <c r="AE429" s="78">
        <f t="shared" si="423"/>
        <v>0</v>
      </c>
      <c r="AF429" s="78">
        <f t="shared" si="423"/>
        <v>0</v>
      </c>
      <c r="AG429" s="78">
        <f t="shared" si="423"/>
        <v>0</v>
      </c>
      <c r="AH429" s="78">
        <f t="shared" si="423"/>
        <v>0</v>
      </c>
      <c r="AI429" s="79">
        <f t="shared" si="428"/>
        <v>0</v>
      </c>
      <c r="AK429" s="78">
        <f t="shared" si="429"/>
        <v>0</v>
      </c>
      <c r="AL429" s="78">
        <f t="shared" si="424"/>
        <v>0</v>
      </c>
      <c r="AM429" s="78">
        <f t="shared" si="424"/>
        <v>0</v>
      </c>
      <c r="AN429" s="78">
        <f t="shared" si="424"/>
        <v>0</v>
      </c>
      <c r="AO429" s="78">
        <f t="shared" si="424"/>
        <v>0</v>
      </c>
      <c r="AP429" s="78">
        <f t="shared" si="424"/>
        <v>0</v>
      </c>
      <c r="AQ429" s="78">
        <f t="shared" si="424"/>
        <v>0</v>
      </c>
      <c r="AR429" s="78">
        <f t="shared" si="424"/>
        <v>0</v>
      </c>
      <c r="AS429" s="78">
        <f t="shared" si="424"/>
        <v>0</v>
      </c>
      <c r="AT429" s="78">
        <f t="shared" si="424"/>
        <v>0</v>
      </c>
      <c r="AU429" s="78">
        <f t="shared" si="424"/>
        <v>0</v>
      </c>
      <c r="AV429" s="78">
        <f t="shared" si="424"/>
        <v>0</v>
      </c>
    </row>
    <row r="430" spans="1:48" ht="14.25">
      <c r="A430" s="74"/>
      <c r="B430" s="39">
        <f>IFERROR((INDEX(GrantList[Account],MATCH(A430,GrantList[Fund],0))),0)</f>
        <v>0</v>
      </c>
      <c r="C430" s="39">
        <f>IFERROR((INDEX(GrantList[Fund Desc],MATCH(A430,GrantList[Fund],0))),0)</f>
        <v>0</v>
      </c>
      <c r="D430" s="37">
        <f t="shared" si="425"/>
        <v>0</v>
      </c>
      <c r="E430" s="38">
        <f>IFERROR((INDEX(GrantList[Study Type],MATCH(A430,GrantList[Fund],0))),0)</f>
        <v>0</v>
      </c>
      <c r="F430" s="36" t="str">
        <f t="shared" si="430"/>
        <v>Full Time</v>
      </c>
      <c r="G430" s="35">
        <f>IFERROR((INDEX(GrantList[Budget End Date],MATCH(A430,GrantList[Fund],0))),0)</f>
        <v>0</v>
      </c>
      <c r="H430" s="34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6">
        <f t="shared" si="426"/>
        <v>0</v>
      </c>
      <c r="V430" s="33"/>
      <c r="W430" s="78">
        <f t="shared" si="427"/>
        <v>0</v>
      </c>
      <c r="X430" s="78">
        <f t="shared" si="423"/>
        <v>0</v>
      </c>
      <c r="Y430" s="78">
        <f t="shared" si="423"/>
        <v>0</v>
      </c>
      <c r="Z430" s="78">
        <f t="shared" si="423"/>
        <v>0</v>
      </c>
      <c r="AA430" s="78">
        <f t="shared" si="423"/>
        <v>0</v>
      </c>
      <c r="AB430" s="78">
        <f t="shared" si="423"/>
        <v>0</v>
      </c>
      <c r="AC430" s="78">
        <f t="shared" si="423"/>
        <v>0</v>
      </c>
      <c r="AD430" s="78">
        <f t="shared" si="423"/>
        <v>0</v>
      </c>
      <c r="AE430" s="78">
        <f t="shared" si="423"/>
        <v>0</v>
      </c>
      <c r="AF430" s="78">
        <f t="shared" si="423"/>
        <v>0</v>
      </c>
      <c r="AG430" s="78">
        <f t="shared" si="423"/>
        <v>0</v>
      </c>
      <c r="AH430" s="78">
        <f t="shared" si="423"/>
        <v>0</v>
      </c>
      <c r="AI430" s="79">
        <f t="shared" si="428"/>
        <v>0</v>
      </c>
      <c r="AK430" s="78">
        <f t="shared" si="429"/>
        <v>0</v>
      </c>
      <c r="AL430" s="78">
        <f t="shared" si="424"/>
        <v>0</v>
      </c>
      <c r="AM430" s="78">
        <f t="shared" si="424"/>
        <v>0</v>
      </c>
      <c r="AN430" s="78">
        <f t="shared" si="424"/>
        <v>0</v>
      </c>
      <c r="AO430" s="78">
        <f t="shared" si="424"/>
        <v>0</v>
      </c>
      <c r="AP430" s="78">
        <f t="shared" si="424"/>
        <v>0</v>
      </c>
      <c r="AQ430" s="78">
        <f t="shared" si="424"/>
        <v>0</v>
      </c>
      <c r="AR430" s="78">
        <f t="shared" si="424"/>
        <v>0</v>
      </c>
      <c r="AS430" s="78">
        <f t="shared" si="424"/>
        <v>0</v>
      </c>
      <c r="AT430" s="78">
        <f t="shared" si="424"/>
        <v>0</v>
      </c>
      <c r="AU430" s="78">
        <f t="shared" si="424"/>
        <v>0</v>
      </c>
      <c r="AV430" s="78">
        <f t="shared" si="424"/>
        <v>0</v>
      </c>
    </row>
    <row r="431" spans="1:48" ht="14.25">
      <c r="A431" s="74"/>
      <c r="B431" s="39">
        <f>IFERROR((INDEX(GrantList[Account],MATCH(A431,GrantList[Fund],0))),0)</f>
        <v>0</v>
      </c>
      <c r="C431" s="39">
        <f>IFERROR((INDEX(GrantList[Fund Desc],MATCH(A431,GrantList[Fund],0))),0)</f>
        <v>0</v>
      </c>
      <c r="D431" s="37">
        <f t="shared" si="425"/>
        <v>0</v>
      </c>
      <c r="E431" s="38">
        <f>IFERROR((INDEX(GrantList[Study Type],MATCH(A431,GrantList[Fund],0))),0)</f>
        <v>0</v>
      </c>
      <c r="F431" s="36" t="str">
        <f t="shared" si="430"/>
        <v>Full Time</v>
      </c>
      <c r="G431" s="35">
        <f>IFERROR((INDEX(GrantList[Budget End Date],MATCH(A431,GrantList[Fund],0))),0)</f>
        <v>0</v>
      </c>
      <c r="H431" s="34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6">
        <f t="shared" si="426"/>
        <v>0</v>
      </c>
      <c r="V431" s="33"/>
      <c r="W431" s="78">
        <f t="shared" si="427"/>
        <v>0</v>
      </c>
      <c r="X431" s="78">
        <f t="shared" si="423"/>
        <v>0</v>
      </c>
      <c r="Y431" s="78">
        <f t="shared" si="423"/>
        <v>0</v>
      </c>
      <c r="Z431" s="78">
        <f t="shared" si="423"/>
        <v>0</v>
      </c>
      <c r="AA431" s="78">
        <f t="shared" si="423"/>
        <v>0</v>
      </c>
      <c r="AB431" s="78">
        <f t="shared" si="423"/>
        <v>0</v>
      </c>
      <c r="AC431" s="78">
        <f t="shared" si="423"/>
        <v>0</v>
      </c>
      <c r="AD431" s="78">
        <f t="shared" si="423"/>
        <v>0</v>
      </c>
      <c r="AE431" s="78">
        <f t="shared" si="423"/>
        <v>0</v>
      </c>
      <c r="AF431" s="78">
        <f t="shared" si="423"/>
        <v>0</v>
      </c>
      <c r="AG431" s="78">
        <f t="shared" si="423"/>
        <v>0</v>
      </c>
      <c r="AH431" s="78">
        <f t="shared" si="423"/>
        <v>0</v>
      </c>
      <c r="AI431" s="79">
        <f t="shared" si="428"/>
        <v>0</v>
      </c>
      <c r="AK431" s="78">
        <f t="shared" si="429"/>
        <v>0</v>
      </c>
      <c r="AL431" s="78">
        <f t="shared" si="424"/>
        <v>0</v>
      </c>
      <c r="AM431" s="78">
        <f t="shared" si="424"/>
        <v>0</v>
      </c>
      <c r="AN431" s="78">
        <f t="shared" si="424"/>
        <v>0</v>
      </c>
      <c r="AO431" s="78">
        <f t="shared" si="424"/>
        <v>0</v>
      </c>
      <c r="AP431" s="78">
        <f t="shared" si="424"/>
        <v>0</v>
      </c>
      <c r="AQ431" s="78">
        <f t="shared" si="424"/>
        <v>0</v>
      </c>
      <c r="AR431" s="78">
        <f t="shared" si="424"/>
        <v>0</v>
      </c>
      <c r="AS431" s="78">
        <f t="shared" si="424"/>
        <v>0</v>
      </c>
      <c r="AT431" s="78">
        <f t="shared" si="424"/>
        <v>0</v>
      </c>
      <c r="AU431" s="78">
        <f t="shared" si="424"/>
        <v>0</v>
      </c>
      <c r="AV431" s="78">
        <f t="shared" si="424"/>
        <v>0</v>
      </c>
    </row>
    <row r="432" spans="1:48" ht="14.25">
      <c r="A432" s="74"/>
      <c r="B432" s="39">
        <f>IFERROR((INDEX(GrantList[Account],MATCH(A432,GrantList[Fund],0))),0)</f>
        <v>0</v>
      </c>
      <c r="C432" s="39">
        <f>IFERROR((INDEX(GrantList[Fund Desc],MATCH(A432,GrantList[Fund],0))),0)</f>
        <v>0</v>
      </c>
      <c r="D432" s="37">
        <f t="shared" si="425"/>
        <v>0</v>
      </c>
      <c r="E432" s="38">
        <f>IFERROR((INDEX(GrantList[Study Type],MATCH(A432,GrantList[Fund],0))),0)</f>
        <v>0</v>
      </c>
      <c r="F432" s="36" t="str">
        <f t="shared" si="430"/>
        <v>Full Time</v>
      </c>
      <c r="G432" s="35">
        <f>IFERROR((INDEX(GrantList[Budget End Date],MATCH(A432,GrantList[Fund],0))),0)</f>
        <v>0</v>
      </c>
      <c r="H432" s="34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6">
        <f t="shared" si="426"/>
        <v>0</v>
      </c>
      <c r="V432" s="33"/>
      <c r="W432" s="78">
        <f t="shared" si="427"/>
        <v>0</v>
      </c>
      <c r="X432" s="78">
        <f t="shared" si="423"/>
        <v>0</v>
      </c>
      <c r="Y432" s="78">
        <f t="shared" si="423"/>
        <v>0</v>
      </c>
      <c r="Z432" s="78">
        <f t="shared" si="423"/>
        <v>0</v>
      </c>
      <c r="AA432" s="78">
        <f t="shared" si="423"/>
        <v>0</v>
      </c>
      <c r="AB432" s="78">
        <f t="shared" si="423"/>
        <v>0</v>
      </c>
      <c r="AC432" s="78">
        <f t="shared" si="423"/>
        <v>0</v>
      </c>
      <c r="AD432" s="78">
        <f t="shared" si="423"/>
        <v>0</v>
      </c>
      <c r="AE432" s="78">
        <f t="shared" si="423"/>
        <v>0</v>
      </c>
      <c r="AF432" s="78">
        <f t="shared" si="423"/>
        <v>0</v>
      </c>
      <c r="AG432" s="78">
        <f t="shared" si="423"/>
        <v>0</v>
      </c>
      <c r="AH432" s="78">
        <f t="shared" si="423"/>
        <v>0</v>
      </c>
      <c r="AI432" s="79">
        <f t="shared" si="428"/>
        <v>0</v>
      </c>
      <c r="AK432" s="78">
        <f t="shared" si="429"/>
        <v>0</v>
      </c>
      <c r="AL432" s="78">
        <f t="shared" si="424"/>
        <v>0</v>
      </c>
      <c r="AM432" s="78">
        <f t="shared" si="424"/>
        <v>0</v>
      </c>
      <c r="AN432" s="78">
        <f t="shared" si="424"/>
        <v>0</v>
      </c>
      <c r="AO432" s="78">
        <f t="shared" si="424"/>
        <v>0</v>
      </c>
      <c r="AP432" s="78">
        <f t="shared" si="424"/>
        <v>0</v>
      </c>
      <c r="AQ432" s="78">
        <f t="shared" si="424"/>
        <v>0</v>
      </c>
      <c r="AR432" s="78">
        <f t="shared" si="424"/>
        <v>0</v>
      </c>
      <c r="AS432" s="78">
        <f t="shared" si="424"/>
        <v>0</v>
      </c>
      <c r="AT432" s="78">
        <f t="shared" si="424"/>
        <v>0</v>
      </c>
      <c r="AU432" s="78">
        <f t="shared" si="424"/>
        <v>0</v>
      </c>
      <c r="AV432" s="78">
        <f t="shared" si="424"/>
        <v>0</v>
      </c>
    </row>
    <row r="433" spans="1:48" ht="13.5" customHeight="1">
      <c r="C433" s="32" t="s">
        <v>16</v>
      </c>
      <c r="D433" s="31">
        <f>SUM(D425:D432)</f>
        <v>0</v>
      </c>
      <c r="E433" s="30"/>
      <c r="F433" s="29"/>
      <c r="I433" s="76">
        <f t="shared" ref="I433:T433" si="431">SUM(I425:I432)</f>
        <v>0</v>
      </c>
      <c r="J433" s="76">
        <f t="shared" si="431"/>
        <v>0</v>
      </c>
      <c r="K433" s="76">
        <f t="shared" si="431"/>
        <v>0</v>
      </c>
      <c r="L433" s="76">
        <f t="shared" si="431"/>
        <v>0</v>
      </c>
      <c r="M433" s="76">
        <f t="shared" si="431"/>
        <v>0</v>
      </c>
      <c r="N433" s="76">
        <f t="shared" si="431"/>
        <v>0</v>
      </c>
      <c r="O433" s="76">
        <f t="shared" si="431"/>
        <v>0</v>
      </c>
      <c r="P433" s="76">
        <f t="shared" si="431"/>
        <v>0</v>
      </c>
      <c r="Q433" s="76">
        <f t="shared" si="431"/>
        <v>0</v>
      </c>
      <c r="R433" s="76">
        <f t="shared" si="431"/>
        <v>0</v>
      </c>
      <c r="S433" s="76">
        <f t="shared" si="431"/>
        <v>0</v>
      </c>
      <c r="T433" s="76">
        <f t="shared" si="431"/>
        <v>0</v>
      </c>
      <c r="U433" s="76">
        <f t="shared" si="426"/>
        <v>0</v>
      </c>
      <c r="V433" s="26"/>
      <c r="W433" s="78">
        <f>SUM(W425:W432)</f>
        <v>0</v>
      </c>
      <c r="X433" s="78">
        <f t="shared" ref="X433:AH433" si="432">SUM(X425:X432)</f>
        <v>0</v>
      </c>
      <c r="Y433" s="78">
        <f t="shared" si="432"/>
        <v>0</v>
      </c>
      <c r="Z433" s="78">
        <f t="shared" si="432"/>
        <v>0</v>
      </c>
      <c r="AA433" s="78">
        <f t="shared" si="432"/>
        <v>0</v>
      </c>
      <c r="AB433" s="78">
        <f t="shared" si="432"/>
        <v>0</v>
      </c>
      <c r="AC433" s="78">
        <f t="shared" si="432"/>
        <v>0</v>
      </c>
      <c r="AD433" s="78">
        <f t="shared" si="432"/>
        <v>0</v>
      </c>
      <c r="AE433" s="78">
        <f t="shared" si="432"/>
        <v>0</v>
      </c>
      <c r="AF433" s="78">
        <f t="shared" si="432"/>
        <v>0</v>
      </c>
      <c r="AG433" s="78">
        <f t="shared" si="432"/>
        <v>0</v>
      </c>
      <c r="AH433" s="78">
        <f t="shared" si="432"/>
        <v>0</v>
      </c>
      <c r="AI433" s="78">
        <f t="shared" ref="AI433" si="433">SUM(AI425:AI432)</f>
        <v>0</v>
      </c>
      <c r="AK433" s="78">
        <f>SUM(AK425:AK432)</f>
        <v>0</v>
      </c>
      <c r="AL433" s="78">
        <f t="shared" ref="AL433:AV433" si="434">SUM(AL425:AL432)</f>
        <v>0</v>
      </c>
      <c r="AM433" s="78">
        <f t="shared" si="434"/>
        <v>0</v>
      </c>
      <c r="AN433" s="78">
        <f t="shared" si="434"/>
        <v>0</v>
      </c>
      <c r="AO433" s="78">
        <f t="shared" si="434"/>
        <v>0</v>
      </c>
      <c r="AP433" s="78">
        <f t="shared" si="434"/>
        <v>0</v>
      </c>
      <c r="AQ433" s="78">
        <f t="shared" si="434"/>
        <v>0</v>
      </c>
      <c r="AR433" s="78">
        <f t="shared" si="434"/>
        <v>0</v>
      </c>
      <c r="AS433" s="78">
        <f t="shared" si="434"/>
        <v>0</v>
      </c>
      <c r="AT433" s="78">
        <f t="shared" si="434"/>
        <v>0</v>
      </c>
      <c r="AU433" s="78">
        <f t="shared" si="434"/>
        <v>0</v>
      </c>
      <c r="AV433" s="78">
        <f t="shared" si="434"/>
        <v>0</v>
      </c>
    </row>
    <row r="434" spans="1:48">
      <c r="D434" s="25">
        <f>+D433-D422</f>
        <v>0</v>
      </c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7"/>
      <c r="V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</row>
    <row r="435" spans="1:48">
      <c r="D435" s="25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48"/>
      <c r="V435" s="26"/>
    </row>
    <row r="436" spans="1:48">
      <c r="D436" s="25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48"/>
      <c r="V436" s="26"/>
    </row>
    <row r="437" spans="1:48" ht="12.75">
      <c r="A437" s="47" t="s">
        <v>90</v>
      </c>
      <c r="B437" s="113"/>
      <c r="D437" s="46"/>
      <c r="E437" s="45">
        <f>D437/12</f>
        <v>0</v>
      </c>
      <c r="F437" s="24" t="s">
        <v>24</v>
      </c>
      <c r="AL437" s="73">
        <v>0.30499999999999999</v>
      </c>
      <c r="AM437" s="73">
        <v>0.09</v>
      </c>
      <c r="AO437" s="73">
        <v>0.32600000000000001</v>
      </c>
    </row>
    <row r="438" spans="1:48" ht="12.75">
      <c r="A438" s="47" t="s">
        <v>91</v>
      </c>
      <c r="B438" s="44"/>
      <c r="J438" s="43"/>
      <c r="K438" s="43"/>
      <c r="L438" s="43"/>
      <c r="M438" s="43"/>
      <c r="N438" s="43"/>
      <c r="AK438" s="24" t="s">
        <v>23</v>
      </c>
    </row>
    <row r="439" spans="1:48">
      <c r="A439" s="42" t="s">
        <v>15</v>
      </c>
      <c r="B439" s="42" t="s">
        <v>14</v>
      </c>
      <c r="C439" s="42" t="s">
        <v>13</v>
      </c>
      <c r="D439" s="42" t="s">
        <v>21</v>
      </c>
      <c r="E439" s="42" t="s">
        <v>22</v>
      </c>
      <c r="F439" s="42" t="s">
        <v>20</v>
      </c>
      <c r="G439" s="42" t="s">
        <v>19</v>
      </c>
      <c r="I439" s="40">
        <f>I424</f>
        <v>44743</v>
      </c>
      <c r="J439" s="40">
        <f t="shared" ref="J439:T439" si="435">J424</f>
        <v>44774</v>
      </c>
      <c r="K439" s="40">
        <f t="shared" si="435"/>
        <v>44805</v>
      </c>
      <c r="L439" s="40">
        <f t="shared" si="435"/>
        <v>44835</v>
      </c>
      <c r="M439" s="40">
        <f t="shared" si="435"/>
        <v>44866</v>
      </c>
      <c r="N439" s="40">
        <f t="shared" si="435"/>
        <v>44896</v>
      </c>
      <c r="O439" s="40">
        <f t="shared" si="435"/>
        <v>44927</v>
      </c>
      <c r="P439" s="40">
        <f t="shared" si="435"/>
        <v>44958</v>
      </c>
      <c r="Q439" s="40">
        <f t="shared" si="435"/>
        <v>44986</v>
      </c>
      <c r="R439" s="40">
        <f t="shared" si="435"/>
        <v>45017</v>
      </c>
      <c r="S439" s="40">
        <f t="shared" si="435"/>
        <v>45047</v>
      </c>
      <c r="T439" s="40">
        <f t="shared" si="435"/>
        <v>45078</v>
      </c>
      <c r="U439" s="41" t="s">
        <v>57</v>
      </c>
      <c r="W439" s="40">
        <f>I439</f>
        <v>44743</v>
      </c>
      <c r="X439" s="40">
        <f t="shared" ref="X439:AH439" si="436">J439</f>
        <v>44774</v>
      </c>
      <c r="Y439" s="40">
        <f t="shared" si="436"/>
        <v>44805</v>
      </c>
      <c r="Z439" s="40">
        <f t="shared" si="436"/>
        <v>44835</v>
      </c>
      <c r="AA439" s="40">
        <f t="shared" si="436"/>
        <v>44866</v>
      </c>
      <c r="AB439" s="40">
        <f t="shared" si="436"/>
        <v>44896</v>
      </c>
      <c r="AC439" s="40">
        <f t="shared" si="436"/>
        <v>44927</v>
      </c>
      <c r="AD439" s="40">
        <f t="shared" si="436"/>
        <v>44958</v>
      </c>
      <c r="AE439" s="40">
        <f t="shared" si="436"/>
        <v>44986</v>
      </c>
      <c r="AF439" s="40">
        <f t="shared" si="436"/>
        <v>45017</v>
      </c>
      <c r="AG439" s="40">
        <f t="shared" si="436"/>
        <v>45047</v>
      </c>
      <c r="AH439" s="40">
        <f t="shared" si="436"/>
        <v>45078</v>
      </c>
      <c r="AI439" s="41" t="s">
        <v>18</v>
      </c>
      <c r="AK439" s="40">
        <f>W439</f>
        <v>44743</v>
      </c>
      <c r="AL439" s="40">
        <f t="shared" ref="AL439:AV439" si="437">X439</f>
        <v>44774</v>
      </c>
      <c r="AM439" s="40">
        <f t="shared" si="437"/>
        <v>44805</v>
      </c>
      <c r="AN439" s="40">
        <f t="shared" si="437"/>
        <v>44835</v>
      </c>
      <c r="AO439" s="40">
        <f t="shared" si="437"/>
        <v>44866</v>
      </c>
      <c r="AP439" s="40">
        <f t="shared" si="437"/>
        <v>44896</v>
      </c>
      <c r="AQ439" s="40">
        <f t="shared" si="437"/>
        <v>44927</v>
      </c>
      <c r="AR439" s="40">
        <f t="shared" si="437"/>
        <v>44958</v>
      </c>
      <c r="AS439" s="40">
        <f t="shared" si="437"/>
        <v>44986</v>
      </c>
      <c r="AT439" s="40">
        <f t="shared" si="437"/>
        <v>45017</v>
      </c>
      <c r="AU439" s="40">
        <f t="shared" si="437"/>
        <v>45047</v>
      </c>
      <c r="AV439" s="40">
        <f t="shared" si="437"/>
        <v>45078</v>
      </c>
    </row>
    <row r="440" spans="1:48" ht="14.25">
      <c r="A440" s="74"/>
      <c r="B440" s="39">
        <f>IFERROR((INDEX(GrantList[Account],MATCH(A440,GrantList[Fund],0))),0)</f>
        <v>0</v>
      </c>
      <c r="C440" s="39">
        <f>IFERROR((INDEX(GrantList[Fund Desc],MATCH(A440,GrantList[Fund],0))),0)</f>
        <v>0</v>
      </c>
      <c r="D440" s="37">
        <f>+AI440</f>
        <v>0</v>
      </c>
      <c r="E440" s="38">
        <f>IFERROR((INDEX(GrantList[Study Type],MATCH(A440,GrantList[Fund],0))),0)</f>
        <v>0</v>
      </c>
      <c r="F440" s="36" t="s">
        <v>17</v>
      </c>
      <c r="G440" s="35">
        <f>IFERROR((INDEX(GrantList[Budget End Date],MATCH(A440,GrantList[Fund],0))),0)</f>
        <v>0</v>
      </c>
      <c r="H440" s="34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6">
        <f>SUM(I440:T440)/12</f>
        <v>0</v>
      </c>
      <c r="V440" s="33"/>
      <c r="W440" s="78">
        <f>IF(W$4&lt;$G440,I440*$E$437,0)</f>
        <v>0</v>
      </c>
      <c r="X440" s="78">
        <f t="shared" ref="X440:AH447" si="438">IF(X$4&lt;$G440,J440*$E$437,0)</f>
        <v>0</v>
      </c>
      <c r="Y440" s="78">
        <f t="shared" si="438"/>
        <v>0</v>
      </c>
      <c r="Z440" s="78">
        <f t="shared" si="438"/>
        <v>0</v>
      </c>
      <c r="AA440" s="78">
        <f t="shared" si="438"/>
        <v>0</v>
      </c>
      <c r="AB440" s="78">
        <f t="shared" si="438"/>
        <v>0</v>
      </c>
      <c r="AC440" s="78">
        <f t="shared" si="438"/>
        <v>0</v>
      </c>
      <c r="AD440" s="78">
        <f t="shared" si="438"/>
        <v>0</v>
      </c>
      <c r="AE440" s="78">
        <f t="shared" si="438"/>
        <v>0</v>
      </c>
      <c r="AF440" s="78">
        <f t="shared" si="438"/>
        <v>0</v>
      </c>
      <c r="AG440" s="78">
        <f t="shared" si="438"/>
        <v>0</v>
      </c>
      <c r="AH440" s="78">
        <f t="shared" si="438"/>
        <v>0</v>
      </c>
      <c r="AI440" s="79">
        <f>SUM(W440:AH440)</f>
        <v>0</v>
      </c>
      <c r="AK440" s="78">
        <f>IF(AND(AK$4&lt;=$G440,$F440="Full Time",$E440="Non-Federal"),W440*$AO$2,IF(AND(AK$4&lt;=$G440,$F440="Full Time",$E440="Federal"),W440*$AL$2,(IF(AND(AK$4&lt;=$G440,$F440="Part Time"),$W440*$AM$2,0))))</f>
        <v>0</v>
      </c>
      <c r="AL440" s="78">
        <f t="shared" ref="AL440:AV447" si="439">IF(AND(AL$4&lt;=$G440,$F440="Full Time",$E440="Non-Federal"),X440*$AO$2,IF(AND(AL$4&lt;=$G440,$F440="Full Time",$E440="Federal"),X440*$AL$2,(IF(AND(AL$4&lt;=$G440,$F440="Part Time"),$W440*$AM$2,0))))</f>
        <v>0</v>
      </c>
      <c r="AM440" s="78">
        <f t="shared" si="439"/>
        <v>0</v>
      </c>
      <c r="AN440" s="78">
        <f t="shared" si="439"/>
        <v>0</v>
      </c>
      <c r="AO440" s="78">
        <f t="shared" si="439"/>
        <v>0</v>
      </c>
      <c r="AP440" s="78">
        <f t="shared" si="439"/>
        <v>0</v>
      </c>
      <c r="AQ440" s="78">
        <f t="shared" si="439"/>
        <v>0</v>
      </c>
      <c r="AR440" s="78">
        <f t="shared" si="439"/>
        <v>0</v>
      </c>
      <c r="AS440" s="78">
        <f t="shared" si="439"/>
        <v>0</v>
      </c>
      <c r="AT440" s="78">
        <f t="shared" si="439"/>
        <v>0</v>
      </c>
      <c r="AU440" s="78">
        <f t="shared" si="439"/>
        <v>0</v>
      </c>
      <c r="AV440" s="78">
        <f t="shared" si="439"/>
        <v>0</v>
      </c>
    </row>
    <row r="441" spans="1:48" ht="14.25">
      <c r="A441" s="74"/>
      <c r="B441" s="39">
        <f>IFERROR((INDEX(GrantList[Account],MATCH(A441,GrantList[Fund],0))),0)</f>
        <v>0</v>
      </c>
      <c r="C441" s="39">
        <f>IFERROR((INDEX(GrantList[Fund Desc],MATCH(A441,GrantList[Fund],0))),0)</f>
        <v>0</v>
      </c>
      <c r="D441" s="37">
        <f t="shared" ref="D441:D447" si="440">+AI441</f>
        <v>0</v>
      </c>
      <c r="E441" s="38">
        <f>IFERROR((INDEX(GrantList[Study Type],MATCH(A441,GrantList[Fund],0))),0)</f>
        <v>0</v>
      </c>
      <c r="F441" s="36" t="str">
        <f>F440</f>
        <v>Full Time</v>
      </c>
      <c r="G441" s="35">
        <f>IFERROR((INDEX(GrantList[Budget End Date],MATCH(A441,GrantList[Fund],0))),0)</f>
        <v>0</v>
      </c>
      <c r="H441" s="34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6">
        <f t="shared" ref="U441:U448" si="441">SUM(I441:T441)/12</f>
        <v>0</v>
      </c>
      <c r="V441" s="33"/>
      <c r="W441" s="78">
        <f t="shared" ref="W441:W447" si="442">IF(W$4&lt;$G441,I441*$E$437,0)</f>
        <v>0</v>
      </c>
      <c r="X441" s="78">
        <f t="shared" si="438"/>
        <v>0</v>
      </c>
      <c r="Y441" s="78">
        <f t="shared" si="438"/>
        <v>0</v>
      </c>
      <c r="Z441" s="78">
        <f t="shared" si="438"/>
        <v>0</v>
      </c>
      <c r="AA441" s="78">
        <f t="shared" si="438"/>
        <v>0</v>
      </c>
      <c r="AB441" s="78">
        <f t="shared" si="438"/>
        <v>0</v>
      </c>
      <c r="AC441" s="78">
        <f t="shared" si="438"/>
        <v>0</v>
      </c>
      <c r="AD441" s="78">
        <f t="shared" si="438"/>
        <v>0</v>
      </c>
      <c r="AE441" s="78">
        <f t="shared" si="438"/>
        <v>0</v>
      </c>
      <c r="AF441" s="78">
        <f t="shared" si="438"/>
        <v>0</v>
      </c>
      <c r="AG441" s="78">
        <f t="shared" si="438"/>
        <v>0</v>
      </c>
      <c r="AH441" s="78">
        <f t="shared" si="438"/>
        <v>0</v>
      </c>
      <c r="AI441" s="79">
        <f t="shared" ref="AI441:AI447" si="443">SUM(W441:AH441)</f>
        <v>0</v>
      </c>
      <c r="AK441" s="78">
        <f t="shared" ref="AK441:AK447" si="444">IF(AND(AK$4&lt;=$G441,$F441="Full Time",$E441="Non-Federal"),W441*$AO$2,IF(AND(AK$4&lt;=$G441,$F441="Full Time",$E441="Federal"),W441*$AL$2,(IF(AND(AK$4&lt;=$G441,$F441="Part Time"),$W441*$AM$2,0))))</f>
        <v>0</v>
      </c>
      <c r="AL441" s="78">
        <f t="shared" si="439"/>
        <v>0</v>
      </c>
      <c r="AM441" s="78">
        <f t="shared" si="439"/>
        <v>0</v>
      </c>
      <c r="AN441" s="78">
        <f t="shared" si="439"/>
        <v>0</v>
      </c>
      <c r="AO441" s="78">
        <f t="shared" si="439"/>
        <v>0</v>
      </c>
      <c r="AP441" s="78">
        <f t="shared" si="439"/>
        <v>0</v>
      </c>
      <c r="AQ441" s="78">
        <f t="shared" si="439"/>
        <v>0</v>
      </c>
      <c r="AR441" s="78">
        <f t="shared" si="439"/>
        <v>0</v>
      </c>
      <c r="AS441" s="78">
        <f t="shared" si="439"/>
        <v>0</v>
      </c>
      <c r="AT441" s="78">
        <f t="shared" si="439"/>
        <v>0</v>
      </c>
      <c r="AU441" s="78">
        <f t="shared" si="439"/>
        <v>0</v>
      </c>
      <c r="AV441" s="78">
        <f t="shared" si="439"/>
        <v>0</v>
      </c>
    </row>
    <row r="442" spans="1:48" ht="14.25">
      <c r="A442" s="74"/>
      <c r="B442" s="39">
        <f>IFERROR((INDEX(GrantList[Account],MATCH(A442,GrantList[Fund],0))),0)</f>
        <v>0</v>
      </c>
      <c r="C442" s="39">
        <f>IFERROR((INDEX(GrantList[Fund Desc],MATCH(A442,GrantList[Fund],0))),0)</f>
        <v>0</v>
      </c>
      <c r="D442" s="37">
        <f t="shared" si="440"/>
        <v>0</v>
      </c>
      <c r="E442" s="38">
        <f>IFERROR((INDEX(GrantList[Study Type],MATCH(A442,GrantList[Fund],0))),0)</f>
        <v>0</v>
      </c>
      <c r="F442" s="36" t="str">
        <f t="shared" ref="F442:F447" si="445">F441</f>
        <v>Full Time</v>
      </c>
      <c r="G442" s="35">
        <f>IFERROR((INDEX(GrantList[Budget End Date],MATCH(A442,GrantList[Fund],0))),0)</f>
        <v>0</v>
      </c>
      <c r="H442" s="34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6">
        <f t="shared" si="441"/>
        <v>0</v>
      </c>
      <c r="V442" s="33"/>
      <c r="W442" s="78">
        <f t="shared" si="442"/>
        <v>0</v>
      </c>
      <c r="X442" s="78">
        <f t="shared" si="438"/>
        <v>0</v>
      </c>
      <c r="Y442" s="78">
        <f t="shared" si="438"/>
        <v>0</v>
      </c>
      <c r="Z442" s="78">
        <f t="shared" si="438"/>
        <v>0</v>
      </c>
      <c r="AA442" s="78">
        <f t="shared" si="438"/>
        <v>0</v>
      </c>
      <c r="AB442" s="78">
        <f t="shared" si="438"/>
        <v>0</v>
      </c>
      <c r="AC442" s="78">
        <f t="shared" si="438"/>
        <v>0</v>
      </c>
      <c r="AD442" s="78">
        <f t="shared" si="438"/>
        <v>0</v>
      </c>
      <c r="AE442" s="78">
        <f t="shared" si="438"/>
        <v>0</v>
      </c>
      <c r="AF442" s="78">
        <f t="shared" si="438"/>
        <v>0</v>
      </c>
      <c r="AG442" s="78">
        <f t="shared" si="438"/>
        <v>0</v>
      </c>
      <c r="AH442" s="78">
        <f t="shared" si="438"/>
        <v>0</v>
      </c>
      <c r="AI442" s="79">
        <f t="shared" si="443"/>
        <v>0</v>
      </c>
      <c r="AK442" s="78">
        <f t="shared" si="444"/>
        <v>0</v>
      </c>
      <c r="AL442" s="78">
        <f t="shared" si="439"/>
        <v>0</v>
      </c>
      <c r="AM442" s="78">
        <f t="shared" si="439"/>
        <v>0</v>
      </c>
      <c r="AN442" s="78">
        <f t="shared" si="439"/>
        <v>0</v>
      </c>
      <c r="AO442" s="78">
        <f t="shared" si="439"/>
        <v>0</v>
      </c>
      <c r="AP442" s="78">
        <f t="shared" si="439"/>
        <v>0</v>
      </c>
      <c r="AQ442" s="78">
        <f t="shared" si="439"/>
        <v>0</v>
      </c>
      <c r="AR442" s="78">
        <f t="shared" si="439"/>
        <v>0</v>
      </c>
      <c r="AS442" s="78">
        <f t="shared" si="439"/>
        <v>0</v>
      </c>
      <c r="AT442" s="78">
        <f t="shared" si="439"/>
        <v>0</v>
      </c>
      <c r="AU442" s="78">
        <f t="shared" si="439"/>
        <v>0</v>
      </c>
      <c r="AV442" s="78">
        <f t="shared" si="439"/>
        <v>0</v>
      </c>
    </row>
    <row r="443" spans="1:48" ht="14.25">
      <c r="A443" s="74"/>
      <c r="B443" s="39">
        <f>IFERROR((INDEX(GrantList[Account],MATCH(A443,GrantList[Fund],0))),0)</f>
        <v>0</v>
      </c>
      <c r="C443" s="39">
        <f>IFERROR((INDEX(GrantList[Fund Desc],MATCH(A443,GrantList[Fund],0))),0)</f>
        <v>0</v>
      </c>
      <c r="D443" s="37">
        <f t="shared" si="440"/>
        <v>0</v>
      </c>
      <c r="E443" s="38">
        <f>IFERROR((INDEX(GrantList[Study Type],MATCH(A443,GrantList[Fund],0))),0)</f>
        <v>0</v>
      </c>
      <c r="F443" s="36" t="str">
        <f t="shared" si="445"/>
        <v>Full Time</v>
      </c>
      <c r="G443" s="35">
        <f>IFERROR((INDEX(GrantList[Budget End Date],MATCH(A443,GrantList[Fund],0))),0)</f>
        <v>0</v>
      </c>
      <c r="H443" s="34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6">
        <f t="shared" si="441"/>
        <v>0</v>
      </c>
      <c r="V443" s="33"/>
      <c r="W443" s="78">
        <f t="shared" si="442"/>
        <v>0</v>
      </c>
      <c r="X443" s="78">
        <f t="shared" si="438"/>
        <v>0</v>
      </c>
      <c r="Y443" s="78">
        <f t="shared" si="438"/>
        <v>0</v>
      </c>
      <c r="Z443" s="78">
        <f t="shared" si="438"/>
        <v>0</v>
      </c>
      <c r="AA443" s="78">
        <f t="shared" si="438"/>
        <v>0</v>
      </c>
      <c r="AB443" s="78">
        <f t="shared" si="438"/>
        <v>0</v>
      </c>
      <c r="AC443" s="78">
        <f t="shared" si="438"/>
        <v>0</v>
      </c>
      <c r="AD443" s="78">
        <f t="shared" si="438"/>
        <v>0</v>
      </c>
      <c r="AE443" s="78">
        <f t="shared" si="438"/>
        <v>0</v>
      </c>
      <c r="AF443" s="78">
        <f t="shared" si="438"/>
        <v>0</v>
      </c>
      <c r="AG443" s="78">
        <f t="shared" si="438"/>
        <v>0</v>
      </c>
      <c r="AH443" s="78">
        <f t="shared" si="438"/>
        <v>0</v>
      </c>
      <c r="AI443" s="79">
        <f t="shared" si="443"/>
        <v>0</v>
      </c>
      <c r="AK443" s="78">
        <f t="shared" si="444"/>
        <v>0</v>
      </c>
      <c r="AL443" s="78">
        <f t="shared" si="439"/>
        <v>0</v>
      </c>
      <c r="AM443" s="78">
        <f t="shared" si="439"/>
        <v>0</v>
      </c>
      <c r="AN443" s="78">
        <f t="shared" si="439"/>
        <v>0</v>
      </c>
      <c r="AO443" s="78">
        <f t="shared" si="439"/>
        <v>0</v>
      </c>
      <c r="AP443" s="78">
        <f t="shared" si="439"/>
        <v>0</v>
      </c>
      <c r="AQ443" s="78">
        <f t="shared" si="439"/>
        <v>0</v>
      </c>
      <c r="AR443" s="78">
        <f t="shared" si="439"/>
        <v>0</v>
      </c>
      <c r="AS443" s="78">
        <f t="shared" si="439"/>
        <v>0</v>
      </c>
      <c r="AT443" s="78">
        <f t="shared" si="439"/>
        <v>0</v>
      </c>
      <c r="AU443" s="78">
        <f t="shared" si="439"/>
        <v>0</v>
      </c>
      <c r="AV443" s="78">
        <f t="shared" si="439"/>
        <v>0</v>
      </c>
    </row>
    <row r="444" spans="1:48" ht="14.25">
      <c r="A444" s="74"/>
      <c r="B444" s="39">
        <f>IFERROR((INDEX(GrantList[Account],MATCH(A444,GrantList[Fund],0))),0)</f>
        <v>0</v>
      </c>
      <c r="C444" s="39">
        <f>IFERROR((INDEX(GrantList[Fund Desc],MATCH(A444,GrantList[Fund],0))),0)</f>
        <v>0</v>
      </c>
      <c r="D444" s="37">
        <f t="shared" si="440"/>
        <v>0</v>
      </c>
      <c r="E444" s="38">
        <f>IFERROR((INDEX(GrantList[Study Type],MATCH(A444,GrantList[Fund],0))),0)</f>
        <v>0</v>
      </c>
      <c r="F444" s="36" t="str">
        <f t="shared" si="445"/>
        <v>Full Time</v>
      </c>
      <c r="G444" s="35">
        <f>IFERROR((INDEX(GrantList[Budget End Date],MATCH(A444,GrantList[Fund],0))),0)</f>
        <v>0</v>
      </c>
      <c r="H444" s="34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6">
        <f t="shared" si="441"/>
        <v>0</v>
      </c>
      <c r="V444" s="33"/>
      <c r="W444" s="78">
        <f t="shared" si="442"/>
        <v>0</v>
      </c>
      <c r="X444" s="78">
        <f t="shared" si="438"/>
        <v>0</v>
      </c>
      <c r="Y444" s="78">
        <f t="shared" si="438"/>
        <v>0</v>
      </c>
      <c r="Z444" s="78">
        <f t="shared" si="438"/>
        <v>0</v>
      </c>
      <c r="AA444" s="78">
        <f t="shared" si="438"/>
        <v>0</v>
      </c>
      <c r="AB444" s="78">
        <f t="shared" si="438"/>
        <v>0</v>
      </c>
      <c r="AC444" s="78">
        <f t="shared" si="438"/>
        <v>0</v>
      </c>
      <c r="AD444" s="78">
        <f t="shared" si="438"/>
        <v>0</v>
      </c>
      <c r="AE444" s="78">
        <f t="shared" si="438"/>
        <v>0</v>
      </c>
      <c r="AF444" s="78">
        <f t="shared" si="438"/>
        <v>0</v>
      </c>
      <c r="AG444" s="78">
        <f t="shared" si="438"/>
        <v>0</v>
      </c>
      <c r="AH444" s="78">
        <f t="shared" si="438"/>
        <v>0</v>
      </c>
      <c r="AI444" s="79">
        <f t="shared" si="443"/>
        <v>0</v>
      </c>
      <c r="AK444" s="78">
        <f t="shared" si="444"/>
        <v>0</v>
      </c>
      <c r="AL444" s="78">
        <f t="shared" si="439"/>
        <v>0</v>
      </c>
      <c r="AM444" s="78">
        <f t="shared" si="439"/>
        <v>0</v>
      </c>
      <c r="AN444" s="78">
        <f t="shared" si="439"/>
        <v>0</v>
      </c>
      <c r="AO444" s="78">
        <f t="shared" si="439"/>
        <v>0</v>
      </c>
      <c r="AP444" s="78">
        <f t="shared" si="439"/>
        <v>0</v>
      </c>
      <c r="AQ444" s="78">
        <f t="shared" si="439"/>
        <v>0</v>
      </c>
      <c r="AR444" s="78">
        <f t="shared" si="439"/>
        <v>0</v>
      </c>
      <c r="AS444" s="78">
        <f t="shared" si="439"/>
        <v>0</v>
      </c>
      <c r="AT444" s="78">
        <f t="shared" si="439"/>
        <v>0</v>
      </c>
      <c r="AU444" s="78">
        <f t="shared" si="439"/>
        <v>0</v>
      </c>
      <c r="AV444" s="78">
        <f t="shared" si="439"/>
        <v>0</v>
      </c>
    </row>
    <row r="445" spans="1:48" ht="14.25">
      <c r="A445" s="74"/>
      <c r="B445" s="39">
        <f>IFERROR((INDEX(GrantList[Account],MATCH(A445,GrantList[Fund],0))),0)</f>
        <v>0</v>
      </c>
      <c r="C445" s="39">
        <f>IFERROR((INDEX(GrantList[Fund Desc],MATCH(A445,GrantList[Fund],0))),0)</f>
        <v>0</v>
      </c>
      <c r="D445" s="37">
        <f t="shared" si="440"/>
        <v>0</v>
      </c>
      <c r="E445" s="38">
        <f>IFERROR((INDEX(GrantList[Study Type],MATCH(A445,GrantList[Fund],0))),0)</f>
        <v>0</v>
      </c>
      <c r="F445" s="36" t="str">
        <f t="shared" si="445"/>
        <v>Full Time</v>
      </c>
      <c r="G445" s="35">
        <f>IFERROR((INDEX(GrantList[Budget End Date],MATCH(A445,GrantList[Fund],0))),0)</f>
        <v>0</v>
      </c>
      <c r="H445" s="34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6">
        <f t="shared" si="441"/>
        <v>0</v>
      </c>
      <c r="V445" s="33"/>
      <c r="W445" s="78">
        <f t="shared" si="442"/>
        <v>0</v>
      </c>
      <c r="X445" s="78">
        <f t="shared" si="438"/>
        <v>0</v>
      </c>
      <c r="Y445" s="78">
        <f t="shared" si="438"/>
        <v>0</v>
      </c>
      <c r="Z445" s="78">
        <f t="shared" si="438"/>
        <v>0</v>
      </c>
      <c r="AA445" s="78">
        <f t="shared" si="438"/>
        <v>0</v>
      </c>
      <c r="AB445" s="78">
        <f t="shared" si="438"/>
        <v>0</v>
      </c>
      <c r="AC445" s="78">
        <f t="shared" si="438"/>
        <v>0</v>
      </c>
      <c r="AD445" s="78">
        <f t="shared" si="438"/>
        <v>0</v>
      </c>
      <c r="AE445" s="78">
        <f t="shared" si="438"/>
        <v>0</v>
      </c>
      <c r="AF445" s="78">
        <f t="shared" si="438"/>
        <v>0</v>
      </c>
      <c r="AG445" s="78">
        <f t="shared" si="438"/>
        <v>0</v>
      </c>
      <c r="AH445" s="78">
        <f t="shared" si="438"/>
        <v>0</v>
      </c>
      <c r="AI445" s="79">
        <f t="shared" si="443"/>
        <v>0</v>
      </c>
      <c r="AK445" s="78">
        <f t="shared" si="444"/>
        <v>0</v>
      </c>
      <c r="AL445" s="78">
        <f t="shared" si="439"/>
        <v>0</v>
      </c>
      <c r="AM445" s="78">
        <f t="shared" si="439"/>
        <v>0</v>
      </c>
      <c r="AN445" s="78">
        <f t="shared" si="439"/>
        <v>0</v>
      </c>
      <c r="AO445" s="78">
        <f t="shared" si="439"/>
        <v>0</v>
      </c>
      <c r="AP445" s="78">
        <f t="shared" si="439"/>
        <v>0</v>
      </c>
      <c r="AQ445" s="78">
        <f t="shared" si="439"/>
        <v>0</v>
      </c>
      <c r="AR445" s="78">
        <f t="shared" si="439"/>
        <v>0</v>
      </c>
      <c r="AS445" s="78">
        <f t="shared" si="439"/>
        <v>0</v>
      </c>
      <c r="AT445" s="78">
        <f t="shared" si="439"/>
        <v>0</v>
      </c>
      <c r="AU445" s="78">
        <f t="shared" si="439"/>
        <v>0</v>
      </c>
      <c r="AV445" s="78">
        <f t="shared" si="439"/>
        <v>0</v>
      </c>
    </row>
    <row r="446" spans="1:48" ht="14.25">
      <c r="A446" s="74"/>
      <c r="B446" s="39">
        <f>IFERROR((INDEX(GrantList[Account],MATCH(A446,GrantList[Fund],0))),0)</f>
        <v>0</v>
      </c>
      <c r="C446" s="39">
        <f>IFERROR((INDEX(GrantList[Fund Desc],MATCH(A446,GrantList[Fund],0))),0)</f>
        <v>0</v>
      </c>
      <c r="D446" s="37">
        <f t="shared" si="440"/>
        <v>0</v>
      </c>
      <c r="E446" s="38">
        <f>IFERROR((INDEX(GrantList[Study Type],MATCH(A446,GrantList[Fund],0))),0)</f>
        <v>0</v>
      </c>
      <c r="F446" s="36" t="str">
        <f t="shared" si="445"/>
        <v>Full Time</v>
      </c>
      <c r="G446" s="35">
        <f>IFERROR((INDEX(GrantList[Budget End Date],MATCH(A446,GrantList[Fund],0))),0)</f>
        <v>0</v>
      </c>
      <c r="H446" s="34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6">
        <f t="shared" si="441"/>
        <v>0</v>
      </c>
      <c r="V446" s="33"/>
      <c r="W446" s="78">
        <f t="shared" si="442"/>
        <v>0</v>
      </c>
      <c r="X446" s="78">
        <f t="shared" si="438"/>
        <v>0</v>
      </c>
      <c r="Y446" s="78">
        <f t="shared" si="438"/>
        <v>0</v>
      </c>
      <c r="Z446" s="78">
        <f t="shared" si="438"/>
        <v>0</v>
      </c>
      <c r="AA446" s="78">
        <f t="shared" si="438"/>
        <v>0</v>
      </c>
      <c r="AB446" s="78">
        <f t="shared" si="438"/>
        <v>0</v>
      </c>
      <c r="AC446" s="78">
        <f t="shared" si="438"/>
        <v>0</v>
      </c>
      <c r="AD446" s="78">
        <f t="shared" si="438"/>
        <v>0</v>
      </c>
      <c r="AE446" s="78">
        <f t="shared" si="438"/>
        <v>0</v>
      </c>
      <c r="AF446" s="78">
        <f t="shared" si="438"/>
        <v>0</v>
      </c>
      <c r="AG446" s="78">
        <f t="shared" si="438"/>
        <v>0</v>
      </c>
      <c r="AH446" s="78">
        <f t="shared" si="438"/>
        <v>0</v>
      </c>
      <c r="AI446" s="79">
        <f t="shared" si="443"/>
        <v>0</v>
      </c>
      <c r="AK446" s="78">
        <f t="shared" si="444"/>
        <v>0</v>
      </c>
      <c r="AL446" s="78">
        <f t="shared" si="439"/>
        <v>0</v>
      </c>
      <c r="AM446" s="78">
        <f t="shared" si="439"/>
        <v>0</v>
      </c>
      <c r="AN446" s="78">
        <f t="shared" si="439"/>
        <v>0</v>
      </c>
      <c r="AO446" s="78">
        <f t="shared" si="439"/>
        <v>0</v>
      </c>
      <c r="AP446" s="78">
        <f t="shared" si="439"/>
        <v>0</v>
      </c>
      <c r="AQ446" s="78">
        <f t="shared" si="439"/>
        <v>0</v>
      </c>
      <c r="AR446" s="78">
        <f t="shared" si="439"/>
        <v>0</v>
      </c>
      <c r="AS446" s="78">
        <f t="shared" si="439"/>
        <v>0</v>
      </c>
      <c r="AT446" s="78">
        <f t="shared" si="439"/>
        <v>0</v>
      </c>
      <c r="AU446" s="78">
        <f t="shared" si="439"/>
        <v>0</v>
      </c>
      <c r="AV446" s="78">
        <f t="shared" si="439"/>
        <v>0</v>
      </c>
    </row>
    <row r="447" spans="1:48" ht="14.25">
      <c r="A447" s="74"/>
      <c r="B447" s="39">
        <f>IFERROR((INDEX(GrantList[Account],MATCH(A447,GrantList[Fund],0))),0)</f>
        <v>0</v>
      </c>
      <c r="C447" s="39">
        <f>IFERROR((INDEX(GrantList[Fund Desc],MATCH(A447,GrantList[Fund],0))),0)</f>
        <v>0</v>
      </c>
      <c r="D447" s="37">
        <f t="shared" si="440"/>
        <v>0</v>
      </c>
      <c r="E447" s="38">
        <f>IFERROR((INDEX(GrantList[Study Type],MATCH(A447,GrantList[Fund],0))),0)</f>
        <v>0</v>
      </c>
      <c r="F447" s="36" t="str">
        <f t="shared" si="445"/>
        <v>Full Time</v>
      </c>
      <c r="G447" s="35">
        <f>IFERROR((INDEX(GrantList[Budget End Date],MATCH(A447,GrantList[Fund],0))),0)</f>
        <v>0</v>
      </c>
      <c r="H447" s="34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6">
        <f t="shared" si="441"/>
        <v>0</v>
      </c>
      <c r="V447" s="33"/>
      <c r="W447" s="78">
        <f t="shared" si="442"/>
        <v>0</v>
      </c>
      <c r="X447" s="78">
        <f t="shared" si="438"/>
        <v>0</v>
      </c>
      <c r="Y447" s="78">
        <f t="shared" si="438"/>
        <v>0</v>
      </c>
      <c r="Z447" s="78">
        <f t="shared" si="438"/>
        <v>0</v>
      </c>
      <c r="AA447" s="78">
        <f t="shared" si="438"/>
        <v>0</v>
      </c>
      <c r="AB447" s="78">
        <f t="shared" si="438"/>
        <v>0</v>
      </c>
      <c r="AC447" s="78">
        <f t="shared" si="438"/>
        <v>0</v>
      </c>
      <c r="AD447" s="78">
        <f t="shared" si="438"/>
        <v>0</v>
      </c>
      <c r="AE447" s="78">
        <f t="shared" si="438"/>
        <v>0</v>
      </c>
      <c r="AF447" s="78">
        <f t="shared" si="438"/>
        <v>0</v>
      </c>
      <c r="AG447" s="78">
        <f t="shared" si="438"/>
        <v>0</v>
      </c>
      <c r="AH447" s="78">
        <f t="shared" si="438"/>
        <v>0</v>
      </c>
      <c r="AI447" s="79">
        <f t="shared" si="443"/>
        <v>0</v>
      </c>
      <c r="AK447" s="78">
        <f t="shared" si="444"/>
        <v>0</v>
      </c>
      <c r="AL447" s="78">
        <f t="shared" si="439"/>
        <v>0</v>
      </c>
      <c r="AM447" s="78">
        <f t="shared" si="439"/>
        <v>0</v>
      </c>
      <c r="AN447" s="78">
        <f t="shared" si="439"/>
        <v>0</v>
      </c>
      <c r="AO447" s="78">
        <f t="shared" si="439"/>
        <v>0</v>
      </c>
      <c r="AP447" s="78">
        <f t="shared" si="439"/>
        <v>0</v>
      </c>
      <c r="AQ447" s="78">
        <f t="shared" si="439"/>
        <v>0</v>
      </c>
      <c r="AR447" s="78">
        <f t="shared" si="439"/>
        <v>0</v>
      </c>
      <c r="AS447" s="78">
        <f t="shared" si="439"/>
        <v>0</v>
      </c>
      <c r="AT447" s="78">
        <f t="shared" si="439"/>
        <v>0</v>
      </c>
      <c r="AU447" s="78">
        <f t="shared" si="439"/>
        <v>0</v>
      </c>
      <c r="AV447" s="78">
        <f t="shared" si="439"/>
        <v>0</v>
      </c>
    </row>
    <row r="448" spans="1:48" ht="13.5" customHeight="1">
      <c r="C448" s="32" t="s">
        <v>16</v>
      </c>
      <c r="D448" s="31">
        <f>SUM(D440:D447)</f>
        <v>0</v>
      </c>
      <c r="E448" s="30"/>
      <c r="F448" s="29"/>
      <c r="I448" s="76">
        <f t="shared" ref="I448:T448" si="446">SUM(I440:I447)</f>
        <v>0</v>
      </c>
      <c r="J448" s="76">
        <f t="shared" si="446"/>
        <v>0</v>
      </c>
      <c r="K448" s="76">
        <f t="shared" si="446"/>
        <v>0</v>
      </c>
      <c r="L448" s="76">
        <f t="shared" si="446"/>
        <v>0</v>
      </c>
      <c r="M448" s="76">
        <f t="shared" si="446"/>
        <v>0</v>
      </c>
      <c r="N448" s="76">
        <f t="shared" si="446"/>
        <v>0</v>
      </c>
      <c r="O448" s="76">
        <f t="shared" si="446"/>
        <v>0</v>
      </c>
      <c r="P448" s="76">
        <f t="shared" si="446"/>
        <v>0</v>
      </c>
      <c r="Q448" s="76">
        <f t="shared" si="446"/>
        <v>0</v>
      </c>
      <c r="R448" s="76">
        <f t="shared" si="446"/>
        <v>0</v>
      </c>
      <c r="S448" s="76">
        <f t="shared" si="446"/>
        <v>0</v>
      </c>
      <c r="T448" s="76">
        <f t="shared" si="446"/>
        <v>0</v>
      </c>
      <c r="U448" s="76">
        <f t="shared" si="441"/>
        <v>0</v>
      </c>
      <c r="V448" s="26"/>
      <c r="W448" s="78">
        <f>SUM(W440:W447)</f>
        <v>0</v>
      </c>
      <c r="X448" s="78">
        <f t="shared" ref="X448:AH448" si="447">SUM(X440:X447)</f>
        <v>0</v>
      </c>
      <c r="Y448" s="78">
        <f t="shared" si="447"/>
        <v>0</v>
      </c>
      <c r="Z448" s="78">
        <f t="shared" si="447"/>
        <v>0</v>
      </c>
      <c r="AA448" s="78">
        <f t="shared" si="447"/>
        <v>0</v>
      </c>
      <c r="AB448" s="78">
        <f t="shared" si="447"/>
        <v>0</v>
      </c>
      <c r="AC448" s="78">
        <f t="shared" si="447"/>
        <v>0</v>
      </c>
      <c r="AD448" s="78">
        <f t="shared" si="447"/>
        <v>0</v>
      </c>
      <c r="AE448" s="78">
        <f t="shared" si="447"/>
        <v>0</v>
      </c>
      <c r="AF448" s="78">
        <f t="shared" si="447"/>
        <v>0</v>
      </c>
      <c r="AG448" s="78">
        <f t="shared" si="447"/>
        <v>0</v>
      </c>
      <c r="AH448" s="78">
        <f t="shared" si="447"/>
        <v>0</v>
      </c>
      <c r="AI448" s="78">
        <f t="shared" ref="AI448" si="448">SUM(AI440:AI447)</f>
        <v>0</v>
      </c>
      <c r="AK448" s="78">
        <f>SUM(AK440:AK447)</f>
        <v>0</v>
      </c>
      <c r="AL448" s="78">
        <f t="shared" ref="AL448:AV448" si="449">SUM(AL440:AL447)</f>
        <v>0</v>
      </c>
      <c r="AM448" s="78">
        <f t="shared" si="449"/>
        <v>0</v>
      </c>
      <c r="AN448" s="78">
        <f t="shared" si="449"/>
        <v>0</v>
      </c>
      <c r="AO448" s="78">
        <f t="shared" si="449"/>
        <v>0</v>
      </c>
      <c r="AP448" s="78">
        <f t="shared" si="449"/>
        <v>0</v>
      </c>
      <c r="AQ448" s="78">
        <f t="shared" si="449"/>
        <v>0</v>
      </c>
      <c r="AR448" s="78">
        <f t="shared" si="449"/>
        <v>0</v>
      </c>
      <c r="AS448" s="78">
        <f t="shared" si="449"/>
        <v>0</v>
      </c>
      <c r="AT448" s="78">
        <f t="shared" si="449"/>
        <v>0</v>
      </c>
      <c r="AU448" s="78">
        <f t="shared" si="449"/>
        <v>0</v>
      </c>
      <c r="AV448" s="78">
        <f t="shared" si="449"/>
        <v>0</v>
      </c>
    </row>
    <row r="449" spans="4:35">
      <c r="D449" s="25">
        <f>+D448-D437</f>
        <v>0</v>
      </c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7"/>
      <c r="V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</row>
    <row r="450" spans="4:35">
      <c r="D450" s="25"/>
    </row>
  </sheetData>
  <dataValidations count="2">
    <dataValidation type="list" allowBlank="1" showInputMessage="1" showErrorMessage="1" sqref="A5:A12 A170:A177 A380:A387 A395:A402 A425:A432 A410:A417 A20:A27 A50:A57 A35:A42 A80:A87 A95:A102 A110:A117 A440:A447 A125:A132 A140:A147 A155:A162 A185:A192 A200:A207 A215:A222 A230:A237 A245:A252 A260:A267 A275:A282 A290:A297 A305:A312 A320:A327 A335:A342 A350:A357 A365:A372 A65:A72" xr:uid="{E438BCF3-C1EB-4729-A33F-F2C4B1FF07FF}">
      <formula1>Funds</formula1>
    </dataValidation>
    <dataValidation type="list" allowBlank="1" showInputMessage="1" showErrorMessage="1" sqref="F5 F365 F155 F335 F320 F305 F290 F275 F260 F245 F230 F215 F200 F185 F170 F140 F125 F110 F95 F80 F65 F50 F395 F35 F20 F425 F410 F380 F350 F440" xr:uid="{020B6A5F-D4F2-43FD-B264-F206A12111EC}">
      <formula1>$AL$1:$AN$1</formula1>
    </dataValidation>
  </dataValidation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D376-ECF2-48E0-A8B4-894861F5ADAB}">
  <dimension ref="A1:AW450"/>
  <sheetViews>
    <sheetView zoomScaleNormal="100" workbookViewId="0">
      <pane xSplit="3" topLeftCell="D1" activePane="topRight" state="frozen"/>
      <selection pane="topRight" activeCell="D1" sqref="D1:D1048576"/>
    </sheetView>
  </sheetViews>
  <sheetFormatPr defaultColWidth="8.85546875" defaultRowHeight="12" outlineLevelCol="1"/>
  <cols>
    <col min="1" max="1" width="16.42578125" style="24" customWidth="1"/>
    <col min="2" max="2" width="35.85546875" style="24" bestFit="1" customWidth="1"/>
    <col min="3" max="3" width="26.7109375" style="24" customWidth="1"/>
    <col min="4" max="4" width="13.85546875" style="24" customWidth="1"/>
    <col min="5" max="5" width="9" style="24" customWidth="1"/>
    <col min="6" max="6" width="11.140625" style="24" bestFit="1" customWidth="1"/>
    <col min="7" max="7" width="9.85546875" style="24" bestFit="1" customWidth="1"/>
    <col min="8" max="8" width="2.7109375" style="24" customWidth="1"/>
    <col min="9" max="12" width="9.28515625" style="24" customWidth="1"/>
    <col min="13" max="13" width="10.28515625" style="24" bestFit="1" customWidth="1"/>
    <col min="14" max="20" width="9.28515625" style="24" customWidth="1"/>
    <col min="21" max="21" width="10" style="24" bestFit="1" customWidth="1"/>
    <col min="22" max="22" width="8.85546875" style="24"/>
    <col min="23" max="34" width="9" style="24" bestFit="1" customWidth="1"/>
    <col min="35" max="35" width="10.28515625" style="24" bestFit="1" customWidth="1"/>
    <col min="36" max="36" width="8.85546875" style="24"/>
    <col min="37" max="48" width="0" style="24" hidden="1" customWidth="1" outlineLevel="1"/>
    <col min="49" max="49" width="8.85546875" style="24" collapsed="1"/>
    <col min="50" max="16384" width="8.85546875" style="24"/>
  </cols>
  <sheetData>
    <row r="1" spans="1:48" ht="23.25" customHeight="1" thickBot="1">
      <c r="A1" s="52" t="s">
        <v>92</v>
      </c>
      <c r="B1" s="52"/>
      <c r="C1" s="51" t="s">
        <v>28</v>
      </c>
      <c r="AL1" s="24" t="s">
        <v>17</v>
      </c>
      <c r="AM1" s="24" t="s">
        <v>27</v>
      </c>
      <c r="AN1" s="24" t="s">
        <v>26</v>
      </c>
      <c r="AO1" s="24" t="s">
        <v>25</v>
      </c>
    </row>
    <row r="2" spans="1:48" ht="12.75">
      <c r="A2" s="47" t="s">
        <v>90</v>
      </c>
      <c r="B2" s="47"/>
      <c r="D2" s="46"/>
      <c r="E2" s="45">
        <f>D2/12</f>
        <v>0</v>
      </c>
      <c r="F2" s="24" t="s">
        <v>24</v>
      </c>
      <c r="AL2" s="73">
        <v>0.30499999999999999</v>
      </c>
      <c r="AM2" s="73">
        <v>0.09</v>
      </c>
      <c r="AO2" s="73">
        <v>0.32600000000000001</v>
      </c>
    </row>
    <row r="3" spans="1:48" ht="12.75">
      <c r="A3" s="47" t="s">
        <v>91</v>
      </c>
      <c r="B3" s="44"/>
      <c r="J3" s="43"/>
      <c r="K3" s="43"/>
      <c r="L3" s="43"/>
      <c r="M3" s="43"/>
      <c r="N3" s="43"/>
      <c r="AK3" s="24" t="s">
        <v>23</v>
      </c>
    </row>
    <row r="4" spans="1:48">
      <c r="A4" s="42" t="s">
        <v>15</v>
      </c>
      <c r="B4" s="42" t="s">
        <v>14</v>
      </c>
      <c r="C4" s="42" t="s">
        <v>13</v>
      </c>
      <c r="D4" s="42" t="s">
        <v>21</v>
      </c>
      <c r="E4" s="42" t="s">
        <v>22</v>
      </c>
      <c r="F4" s="42" t="s">
        <v>20</v>
      </c>
      <c r="G4" s="42" t="s">
        <v>19</v>
      </c>
      <c r="I4" s="40">
        <v>44743</v>
      </c>
      <c r="J4" s="40">
        <v>44774</v>
      </c>
      <c r="K4" s="40">
        <v>44805</v>
      </c>
      <c r="L4" s="40">
        <v>44835</v>
      </c>
      <c r="M4" s="40">
        <v>44866</v>
      </c>
      <c r="N4" s="40">
        <v>44896</v>
      </c>
      <c r="O4" s="40">
        <v>44927</v>
      </c>
      <c r="P4" s="40">
        <v>44958</v>
      </c>
      <c r="Q4" s="40">
        <v>44986</v>
      </c>
      <c r="R4" s="40">
        <v>45017</v>
      </c>
      <c r="S4" s="40">
        <v>45047</v>
      </c>
      <c r="T4" s="40">
        <v>45078</v>
      </c>
      <c r="U4" s="41" t="s">
        <v>57</v>
      </c>
      <c r="W4" s="40">
        <f>I4</f>
        <v>44743</v>
      </c>
      <c r="X4" s="40">
        <f t="shared" ref="X4:AH4" si="0">J4</f>
        <v>44774</v>
      </c>
      <c r="Y4" s="40">
        <f t="shared" si="0"/>
        <v>44805</v>
      </c>
      <c r="Z4" s="40">
        <f t="shared" si="0"/>
        <v>44835</v>
      </c>
      <c r="AA4" s="40">
        <f t="shared" si="0"/>
        <v>44866</v>
      </c>
      <c r="AB4" s="40">
        <f t="shared" si="0"/>
        <v>44896</v>
      </c>
      <c r="AC4" s="40">
        <f t="shared" si="0"/>
        <v>44927</v>
      </c>
      <c r="AD4" s="40">
        <f t="shared" si="0"/>
        <v>44958</v>
      </c>
      <c r="AE4" s="40">
        <f t="shared" si="0"/>
        <v>44986</v>
      </c>
      <c r="AF4" s="40">
        <f t="shared" si="0"/>
        <v>45017</v>
      </c>
      <c r="AG4" s="40">
        <f t="shared" si="0"/>
        <v>45047</v>
      </c>
      <c r="AH4" s="40">
        <f t="shared" si="0"/>
        <v>45078</v>
      </c>
      <c r="AI4" s="41" t="s">
        <v>18</v>
      </c>
      <c r="AK4" s="40">
        <f>W4</f>
        <v>44743</v>
      </c>
      <c r="AL4" s="40">
        <f t="shared" ref="AL4:AV4" si="1">X4</f>
        <v>44774</v>
      </c>
      <c r="AM4" s="40">
        <f t="shared" si="1"/>
        <v>44805</v>
      </c>
      <c r="AN4" s="40">
        <f t="shared" si="1"/>
        <v>44835</v>
      </c>
      <c r="AO4" s="40">
        <f t="shared" si="1"/>
        <v>44866</v>
      </c>
      <c r="AP4" s="40">
        <f t="shared" si="1"/>
        <v>44896</v>
      </c>
      <c r="AQ4" s="40">
        <f t="shared" si="1"/>
        <v>44927</v>
      </c>
      <c r="AR4" s="40">
        <f t="shared" si="1"/>
        <v>44958</v>
      </c>
      <c r="AS4" s="40">
        <f t="shared" si="1"/>
        <v>44986</v>
      </c>
      <c r="AT4" s="40">
        <f t="shared" si="1"/>
        <v>45017</v>
      </c>
      <c r="AU4" s="40">
        <f t="shared" si="1"/>
        <v>45047</v>
      </c>
      <c r="AV4" s="40">
        <f t="shared" si="1"/>
        <v>45078</v>
      </c>
    </row>
    <row r="5" spans="1:48" ht="14.25">
      <c r="A5" s="42"/>
      <c r="B5" s="39">
        <f>IFERROR((INDEX(GrantList[Account],MATCH(A5,GrantList[Fund],0))),0)</f>
        <v>0</v>
      </c>
      <c r="C5" s="39">
        <f>IFERROR((INDEX(GrantList[Fund Desc],MATCH(A5,GrantList[Fund],0))),0)</f>
        <v>0</v>
      </c>
      <c r="D5" s="37">
        <f>+AI5</f>
        <v>0</v>
      </c>
      <c r="E5" s="38">
        <f>IFERROR((INDEX(GrantList[Study Type],MATCH(A5,GrantList[Fund],0))),0)</f>
        <v>0</v>
      </c>
      <c r="F5" s="36"/>
      <c r="G5" s="35">
        <f>IFERROR((INDEX(GrantList[Budget End Date],MATCH(A5,GrantList[Fund],0))),0)</f>
        <v>0</v>
      </c>
      <c r="H5" s="34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6">
        <f>SUM(I5:T5)/12</f>
        <v>0</v>
      </c>
      <c r="V5" s="33"/>
      <c r="W5" s="78">
        <f>IF(W$4&lt;$G5,I5*$E$2,0)</f>
        <v>0</v>
      </c>
      <c r="X5" s="78">
        <f t="shared" ref="X5:AH12" si="2">IF(X$4&lt;$G5,J5*$E$2,0)</f>
        <v>0</v>
      </c>
      <c r="Y5" s="78">
        <f t="shared" si="2"/>
        <v>0</v>
      </c>
      <c r="Z5" s="78">
        <f t="shared" si="2"/>
        <v>0</v>
      </c>
      <c r="AA5" s="78">
        <f t="shared" si="2"/>
        <v>0</v>
      </c>
      <c r="AB5" s="78">
        <f t="shared" si="2"/>
        <v>0</v>
      </c>
      <c r="AC5" s="78">
        <f t="shared" si="2"/>
        <v>0</v>
      </c>
      <c r="AD5" s="78">
        <f t="shared" si="2"/>
        <v>0</v>
      </c>
      <c r="AE5" s="78">
        <f t="shared" si="2"/>
        <v>0</v>
      </c>
      <c r="AF5" s="78">
        <f t="shared" si="2"/>
        <v>0</v>
      </c>
      <c r="AG5" s="78">
        <f t="shared" si="2"/>
        <v>0</v>
      </c>
      <c r="AH5" s="78">
        <f t="shared" si="2"/>
        <v>0</v>
      </c>
      <c r="AI5" s="79">
        <f>SUM(W5:AH5)</f>
        <v>0</v>
      </c>
      <c r="AK5" s="78">
        <f>IF(AND(AK$4&lt;=$G5,$F5="Full Time",$E5="Non-Federal"),W5*$AO$2,IF(AND(AK$4&lt;=$G5,$F5="Full Time",$E5="Federal"),W5*$AL$2,(IF(AND(AK$4&lt;=$G5,$F5="Part Time"),$W5*$AM$2,0))))</f>
        <v>0</v>
      </c>
      <c r="AL5" s="78">
        <f t="shared" ref="AL5:AV12" si="3">IF(AND(AL$4&lt;=$G5,$F5="Full Time",$E5="Non-Federal"),X5*$AO$2,IF(AND(AL$4&lt;=$G5,$F5="Full Time",$E5="Federal"),X5*$AL$2,(IF(AND(AL$4&lt;=$G5,$F5="Part Time"),$W5*$AM$2,0))))</f>
        <v>0</v>
      </c>
      <c r="AM5" s="78">
        <f t="shared" si="3"/>
        <v>0</v>
      </c>
      <c r="AN5" s="78">
        <f t="shared" si="3"/>
        <v>0</v>
      </c>
      <c r="AO5" s="78">
        <f t="shared" si="3"/>
        <v>0</v>
      </c>
      <c r="AP5" s="78">
        <f t="shared" si="3"/>
        <v>0</v>
      </c>
      <c r="AQ5" s="78">
        <f t="shared" si="3"/>
        <v>0</v>
      </c>
      <c r="AR5" s="78">
        <f t="shared" si="3"/>
        <v>0</v>
      </c>
      <c r="AS5" s="78">
        <f t="shared" si="3"/>
        <v>0</v>
      </c>
      <c r="AT5" s="78">
        <f t="shared" si="3"/>
        <v>0</v>
      </c>
      <c r="AU5" s="78">
        <f t="shared" si="3"/>
        <v>0</v>
      </c>
      <c r="AV5" s="78">
        <f t="shared" si="3"/>
        <v>0</v>
      </c>
    </row>
    <row r="6" spans="1:48" ht="14.25">
      <c r="A6" s="74"/>
      <c r="B6" s="39">
        <f>IFERROR((INDEX(GrantList[Account],MATCH(A6,GrantList[Fund],0))),0)</f>
        <v>0</v>
      </c>
      <c r="C6" s="39">
        <f>IFERROR((INDEX(GrantList[Fund Desc],MATCH(A6,GrantList[Fund],0))),0)</f>
        <v>0</v>
      </c>
      <c r="D6" s="37">
        <f t="shared" ref="D6:D12" si="4">+AI6</f>
        <v>0</v>
      </c>
      <c r="E6" s="38">
        <f>IFERROR((INDEX(GrantList[Study Type],MATCH(A6,GrantList[Fund],0))),0)</f>
        <v>0</v>
      </c>
      <c r="F6" s="36">
        <f>F5</f>
        <v>0</v>
      </c>
      <c r="G6" s="35">
        <f>IFERROR((INDEX(GrantList[Budget End Date],MATCH(A6,GrantList[Fund],0))),0)</f>
        <v>0</v>
      </c>
      <c r="H6" s="34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6">
        <f t="shared" ref="U6:U13" si="5">SUM(I6:T6)/12</f>
        <v>0</v>
      </c>
      <c r="V6" s="33"/>
      <c r="W6" s="78">
        <f>IF(W$4&lt;$G6,I6*$E$2,0)</f>
        <v>0</v>
      </c>
      <c r="X6" s="78">
        <f t="shared" si="2"/>
        <v>0</v>
      </c>
      <c r="Y6" s="78">
        <f t="shared" si="2"/>
        <v>0</v>
      </c>
      <c r="Z6" s="78">
        <f t="shared" si="2"/>
        <v>0</v>
      </c>
      <c r="AA6" s="78">
        <f t="shared" si="2"/>
        <v>0</v>
      </c>
      <c r="AB6" s="78">
        <f t="shared" si="2"/>
        <v>0</v>
      </c>
      <c r="AC6" s="78">
        <f t="shared" si="2"/>
        <v>0</v>
      </c>
      <c r="AD6" s="78">
        <f t="shared" si="2"/>
        <v>0</v>
      </c>
      <c r="AE6" s="78">
        <f t="shared" si="2"/>
        <v>0</v>
      </c>
      <c r="AF6" s="78">
        <f t="shared" si="2"/>
        <v>0</v>
      </c>
      <c r="AG6" s="78">
        <f t="shared" si="2"/>
        <v>0</v>
      </c>
      <c r="AH6" s="78">
        <f t="shared" si="2"/>
        <v>0</v>
      </c>
      <c r="AI6" s="79">
        <f t="shared" ref="AI6:AI12" si="6">SUM(W6:AH6)</f>
        <v>0</v>
      </c>
      <c r="AK6" s="78">
        <f t="shared" ref="AK6:AK12" si="7">IF(AND(AK$4&lt;=$G6,$F6="Full Time",$E6="Non-Federal"),W6*$AO$2,IF(AND(AK$4&lt;=$G6,$F6="Full Time",$E6="Federal"),W6*$AL$2,(IF(AND(AK$4&lt;=$G6,$F6="Part Time"),$W6*$AM$2,0))))</f>
        <v>0</v>
      </c>
      <c r="AL6" s="78">
        <f t="shared" si="3"/>
        <v>0</v>
      </c>
      <c r="AM6" s="78">
        <f t="shared" si="3"/>
        <v>0</v>
      </c>
      <c r="AN6" s="78">
        <f t="shared" si="3"/>
        <v>0</v>
      </c>
      <c r="AO6" s="78">
        <f t="shared" si="3"/>
        <v>0</v>
      </c>
      <c r="AP6" s="78">
        <f t="shared" si="3"/>
        <v>0</v>
      </c>
      <c r="AQ6" s="78">
        <f t="shared" si="3"/>
        <v>0</v>
      </c>
      <c r="AR6" s="78">
        <f t="shared" si="3"/>
        <v>0</v>
      </c>
      <c r="AS6" s="78">
        <f t="shared" si="3"/>
        <v>0</v>
      </c>
      <c r="AT6" s="78">
        <f t="shared" si="3"/>
        <v>0</v>
      </c>
      <c r="AU6" s="78">
        <f t="shared" si="3"/>
        <v>0</v>
      </c>
      <c r="AV6" s="78">
        <f t="shared" si="3"/>
        <v>0</v>
      </c>
    </row>
    <row r="7" spans="1:48" ht="14.25">
      <c r="A7" s="74"/>
      <c r="B7" s="39">
        <f>IFERROR((INDEX(GrantList[Account],MATCH(A7,GrantList[Fund],0))),0)</f>
        <v>0</v>
      </c>
      <c r="C7" s="39">
        <f>IFERROR((INDEX(GrantList[Fund Desc],MATCH(A7,GrantList[Fund],0))),0)</f>
        <v>0</v>
      </c>
      <c r="D7" s="37">
        <f t="shared" si="4"/>
        <v>0</v>
      </c>
      <c r="E7" s="38">
        <f>IFERROR((INDEX(GrantList[Study Type],MATCH(A7,GrantList[Fund],0))),0)</f>
        <v>0</v>
      </c>
      <c r="F7" s="36">
        <f t="shared" ref="F7:F12" si="8">F6</f>
        <v>0</v>
      </c>
      <c r="G7" s="35">
        <f>IFERROR((INDEX(GrantList[Budget End Date],MATCH(A7,GrantList[Fund],0))),0)</f>
        <v>0</v>
      </c>
      <c r="H7" s="34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6">
        <f t="shared" si="5"/>
        <v>0</v>
      </c>
      <c r="V7" s="33"/>
      <c r="W7" s="78">
        <f t="shared" ref="W7:W12" si="9">IF(W$4&lt;$G7,I7*$E$2,0)</f>
        <v>0</v>
      </c>
      <c r="X7" s="78">
        <f t="shared" si="2"/>
        <v>0</v>
      </c>
      <c r="Y7" s="78">
        <f t="shared" si="2"/>
        <v>0</v>
      </c>
      <c r="Z7" s="78">
        <f t="shared" si="2"/>
        <v>0</v>
      </c>
      <c r="AA7" s="78">
        <f t="shared" si="2"/>
        <v>0</v>
      </c>
      <c r="AB7" s="78">
        <f t="shared" si="2"/>
        <v>0</v>
      </c>
      <c r="AC7" s="78">
        <f t="shared" si="2"/>
        <v>0</v>
      </c>
      <c r="AD7" s="78">
        <f t="shared" si="2"/>
        <v>0</v>
      </c>
      <c r="AE7" s="78">
        <f t="shared" si="2"/>
        <v>0</v>
      </c>
      <c r="AF7" s="78">
        <f t="shared" si="2"/>
        <v>0</v>
      </c>
      <c r="AG7" s="78">
        <f t="shared" si="2"/>
        <v>0</v>
      </c>
      <c r="AH7" s="78">
        <f t="shared" si="2"/>
        <v>0</v>
      </c>
      <c r="AI7" s="79">
        <f t="shared" si="6"/>
        <v>0</v>
      </c>
      <c r="AK7" s="78">
        <f t="shared" si="7"/>
        <v>0</v>
      </c>
      <c r="AL7" s="78">
        <f t="shared" si="3"/>
        <v>0</v>
      </c>
      <c r="AM7" s="78">
        <f t="shared" si="3"/>
        <v>0</v>
      </c>
      <c r="AN7" s="78">
        <f t="shared" si="3"/>
        <v>0</v>
      </c>
      <c r="AO7" s="78">
        <f t="shared" si="3"/>
        <v>0</v>
      </c>
      <c r="AP7" s="78">
        <f t="shared" si="3"/>
        <v>0</v>
      </c>
      <c r="AQ7" s="78">
        <f t="shared" si="3"/>
        <v>0</v>
      </c>
      <c r="AR7" s="78">
        <f t="shared" si="3"/>
        <v>0</v>
      </c>
      <c r="AS7" s="78">
        <f t="shared" si="3"/>
        <v>0</v>
      </c>
      <c r="AT7" s="78">
        <f t="shared" si="3"/>
        <v>0</v>
      </c>
      <c r="AU7" s="78">
        <f t="shared" si="3"/>
        <v>0</v>
      </c>
      <c r="AV7" s="78">
        <f t="shared" si="3"/>
        <v>0</v>
      </c>
    </row>
    <row r="8" spans="1:48" ht="14.25">
      <c r="A8" s="74"/>
      <c r="B8" s="39">
        <f>IFERROR((INDEX(GrantList[Account],MATCH(A8,GrantList[Fund],0))),0)</f>
        <v>0</v>
      </c>
      <c r="C8" s="39">
        <f>IFERROR((INDEX(GrantList[Fund Desc],MATCH(A8,GrantList[Fund],0))),0)</f>
        <v>0</v>
      </c>
      <c r="D8" s="37">
        <f t="shared" si="4"/>
        <v>0</v>
      </c>
      <c r="E8" s="38">
        <f>IFERROR((INDEX(GrantList[Study Type],MATCH(A8,GrantList[Fund],0))),0)</f>
        <v>0</v>
      </c>
      <c r="F8" s="36">
        <f t="shared" si="8"/>
        <v>0</v>
      </c>
      <c r="G8" s="35">
        <f>IFERROR((INDEX(GrantList[Budget End Date],MATCH(A8,GrantList[Fund],0))),0)</f>
        <v>0</v>
      </c>
      <c r="H8" s="34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>
        <f t="shared" si="5"/>
        <v>0</v>
      </c>
      <c r="V8" s="33"/>
      <c r="W8" s="78">
        <f t="shared" si="9"/>
        <v>0</v>
      </c>
      <c r="X8" s="78">
        <f t="shared" si="2"/>
        <v>0</v>
      </c>
      <c r="Y8" s="78">
        <f t="shared" si="2"/>
        <v>0</v>
      </c>
      <c r="Z8" s="78">
        <f t="shared" si="2"/>
        <v>0</v>
      </c>
      <c r="AA8" s="78">
        <f t="shared" si="2"/>
        <v>0</v>
      </c>
      <c r="AB8" s="78">
        <f t="shared" si="2"/>
        <v>0</v>
      </c>
      <c r="AC8" s="78">
        <f t="shared" si="2"/>
        <v>0</v>
      </c>
      <c r="AD8" s="78">
        <f t="shared" si="2"/>
        <v>0</v>
      </c>
      <c r="AE8" s="78">
        <f t="shared" si="2"/>
        <v>0</v>
      </c>
      <c r="AF8" s="78">
        <f t="shared" si="2"/>
        <v>0</v>
      </c>
      <c r="AG8" s="78">
        <f t="shared" si="2"/>
        <v>0</v>
      </c>
      <c r="AH8" s="78">
        <f t="shared" si="2"/>
        <v>0</v>
      </c>
      <c r="AI8" s="79">
        <f t="shared" si="6"/>
        <v>0</v>
      </c>
      <c r="AK8" s="78">
        <f t="shared" si="7"/>
        <v>0</v>
      </c>
      <c r="AL8" s="78">
        <f t="shared" si="3"/>
        <v>0</v>
      </c>
      <c r="AM8" s="78">
        <f t="shared" si="3"/>
        <v>0</v>
      </c>
      <c r="AN8" s="78">
        <f t="shared" si="3"/>
        <v>0</v>
      </c>
      <c r="AO8" s="78">
        <f t="shared" si="3"/>
        <v>0</v>
      </c>
      <c r="AP8" s="78">
        <f t="shared" si="3"/>
        <v>0</v>
      </c>
      <c r="AQ8" s="78">
        <f t="shared" si="3"/>
        <v>0</v>
      </c>
      <c r="AR8" s="78">
        <f t="shared" si="3"/>
        <v>0</v>
      </c>
      <c r="AS8" s="78">
        <f t="shared" si="3"/>
        <v>0</v>
      </c>
      <c r="AT8" s="78">
        <f t="shared" si="3"/>
        <v>0</v>
      </c>
      <c r="AU8" s="78">
        <f t="shared" si="3"/>
        <v>0</v>
      </c>
      <c r="AV8" s="78">
        <f t="shared" si="3"/>
        <v>0</v>
      </c>
    </row>
    <row r="9" spans="1:48" ht="14.25">
      <c r="A9" s="74"/>
      <c r="B9" s="39">
        <f>IFERROR((INDEX(GrantList[Account],MATCH(A9,GrantList[Fund],0))),0)</f>
        <v>0</v>
      </c>
      <c r="C9" s="39">
        <f>IFERROR((INDEX(GrantList[Fund Desc],MATCH(A9,GrantList[Fund],0))),0)</f>
        <v>0</v>
      </c>
      <c r="D9" s="37">
        <f t="shared" si="4"/>
        <v>0</v>
      </c>
      <c r="E9" s="38">
        <f>IFERROR((INDEX(GrantList[Study Type],MATCH(A9,GrantList[Fund],0))),0)</f>
        <v>0</v>
      </c>
      <c r="F9" s="36">
        <f t="shared" si="8"/>
        <v>0</v>
      </c>
      <c r="G9" s="35">
        <f>IFERROR((INDEX(GrantList[Budget End Date],MATCH(A9,GrantList[Fund],0))),0)</f>
        <v>0</v>
      </c>
      <c r="H9" s="34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6">
        <f t="shared" si="5"/>
        <v>0</v>
      </c>
      <c r="V9" s="33"/>
      <c r="W9" s="78">
        <f t="shared" si="9"/>
        <v>0</v>
      </c>
      <c r="X9" s="78">
        <f t="shared" si="2"/>
        <v>0</v>
      </c>
      <c r="Y9" s="78">
        <f t="shared" si="2"/>
        <v>0</v>
      </c>
      <c r="Z9" s="78">
        <f t="shared" si="2"/>
        <v>0</v>
      </c>
      <c r="AA9" s="78">
        <f t="shared" si="2"/>
        <v>0</v>
      </c>
      <c r="AB9" s="78">
        <f t="shared" si="2"/>
        <v>0</v>
      </c>
      <c r="AC9" s="78">
        <f t="shared" si="2"/>
        <v>0</v>
      </c>
      <c r="AD9" s="78">
        <f t="shared" si="2"/>
        <v>0</v>
      </c>
      <c r="AE9" s="78">
        <f t="shared" si="2"/>
        <v>0</v>
      </c>
      <c r="AF9" s="78">
        <f t="shared" si="2"/>
        <v>0</v>
      </c>
      <c r="AG9" s="78">
        <f t="shared" si="2"/>
        <v>0</v>
      </c>
      <c r="AH9" s="78">
        <f t="shared" si="2"/>
        <v>0</v>
      </c>
      <c r="AI9" s="79">
        <f t="shared" si="6"/>
        <v>0</v>
      </c>
      <c r="AK9" s="78">
        <f t="shared" si="7"/>
        <v>0</v>
      </c>
      <c r="AL9" s="78">
        <f t="shared" si="3"/>
        <v>0</v>
      </c>
      <c r="AM9" s="78">
        <f t="shared" si="3"/>
        <v>0</v>
      </c>
      <c r="AN9" s="78">
        <f t="shared" si="3"/>
        <v>0</v>
      </c>
      <c r="AO9" s="78">
        <f t="shared" si="3"/>
        <v>0</v>
      </c>
      <c r="AP9" s="78">
        <f t="shared" si="3"/>
        <v>0</v>
      </c>
      <c r="AQ9" s="78">
        <f t="shared" si="3"/>
        <v>0</v>
      </c>
      <c r="AR9" s="78">
        <f t="shared" si="3"/>
        <v>0</v>
      </c>
      <c r="AS9" s="78">
        <f t="shared" si="3"/>
        <v>0</v>
      </c>
      <c r="AT9" s="78">
        <f t="shared" si="3"/>
        <v>0</v>
      </c>
      <c r="AU9" s="78">
        <f t="shared" si="3"/>
        <v>0</v>
      </c>
      <c r="AV9" s="78">
        <f t="shared" si="3"/>
        <v>0</v>
      </c>
    </row>
    <row r="10" spans="1:48" ht="14.25">
      <c r="A10" s="74"/>
      <c r="B10" s="39">
        <f>IFERROR((INDEX(GrantList[Account],MATCH(A10,GrantList[Fund],0))),0)</f>
        <v>0</v>
      </c>
      <c r="C10" s="39">
        <f>IFERROR((INDEX(GrantList[Fund Desc],MATCH(A10,GrantList[Fund],0))),0)</f>
        <v>0</v>
      </c>
      <c r="D10" s="37">
        <f t="shared" si="4"/>
        <v>0</v>
      </c>
      <c r="E10" s="38">
        <f>IFERROR((INDEX(GrantList[Study Type],MATCH(A10,GrantList[Fund],0))),0)</f>
        <v>0</v>
      </c>
      <c r="F10" s="36">
        <f t="shared" si="8"/>
        <v>0</v>
      </c>
      <c r="G10" s="35">
        <f>IFERROR((INDEX(GrantList[Budget End Date],MATCH(A10,GrantList[Fund],0))),0)</f>
        <v>0</v>
      </c>
      <c r="H10" s="34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6">
        <f t="shared" si="5"/>
        <v>0</v>
      </c>
      <c r="V10" s="33"/>
      <c r="W10" s="78">
        <f t="shared" si="9"/>
        <v>0</v>
      </c>
      <c r="X10" s="78">
        <f t="shared" si="2"/>
        <v>0</v>
      </c>
      <c r="Y10" s="78">
        <f t="shared" si="2"/>
        <v>0</v>
      </c>
      <c r="Z10" s="78">
        <f t="shared" si="2"/>
        <v>0</v>
      </c>
      <c r="AA10" s="78">
        <f t="shared" si="2"/>
        <v>0</v>
      </c>
      <c r="AB10" s="78">
        <f t="shared" si="2"/>
        <v>0</v>
      </c>
      <c r="AC10" s="78">
        <f t="shared" si="2"/>
        <v>0</v>
      </c>
      <c r="AD10" s="78">
        <f t="shared" si="2"/>
        <v>0</v>
      </c>
      <c r="AE10" s="78">
        <f t="shared" si="2"/>
        <v>0</v>
      </c>
      <c r="AF10" s="78">
        <f t="shared" si="2"/>
        <v>0</v>
      </c>
      <c r="AG10" s="78">
        <f t="shared" si="2"/>
        <v>0</v>
      </c>
      <c r="AH10" s="78">
        <f t="shared" si="2"/>
        <v>0</v>
      </c>
      <c r="AI10" s="79">
        <f t="shared" si="6"/>
        <v>0</v>
      </c>
      <c r="AK10" s="78">
        <f t="shared" si="7"/>
        <v>0</v>
      </c>
      <c r="AL10" s="78">
        <f t="shared" si="3"/>
        <v>0</v>
      </c>
      <c r="AM10" s="78">
        <f t="shared" si="3"/>
        <v>0</v>
      </c>
      <c r="AN10" s="78">
        <f t="shared" si="3"/>
        <v>0</v>
      </c>
      <c r="AO10" s="78">
        <f t="shared" si="3"/>
        <v>0</v>
      </c>
      <c r="AP10" s="78">
        <f t="shared" si="3"/>
        <v>0</v>
      </c>
      <c r="AQ10" s="78">
        <f t="shared" si="3"/>
        <v>0</v>
      </c>
      <c r="AR10" s="78">
        <f t="shared" si="3"/>
        <v>0</v>
      </c>
      <c r="AS10" s="78">
        <f t="shared" si="3"/>
        <v>0</v>
      </c>
      <c r="AT10" s="78">
        <f t="shared" si="3"/>
        <v>0</v>
      </c>
      <c r="AU10" s="78">
        <f t="shared" si="3"/>
        <v>0</v>
      </c>
      <c r="AV10" s="78">
        <f t="shared" si="3"/>
        <v>0</v>
      </c>
    </row>
    <row r="11" spans="1:48" ht="14.25">
      <c r="A11" s="74"/>
      <c r="B11" s="39">
        <f>IFERROR((INDEX(GrantList[Account],MATCH(A11,GrantList[Fund],0))),0)</f>
        <v>0</v>
      </c>
      <c r="C11" s="39">
        <f>IFERROR((INDEX(GrantList[Fund Desc],MATCH(A11,GrantList[Fund],0))),0)</f>
        <v>0</v>
      </c>
      <c r="D11" s="37">
        <f t="shared" si="4"/>
        <v>0</v>
      </c>
      <c r="E11" s="38">
        <f>IFERROR((INDEX(GrantList[Study Type],MATCH(A11,GrantList[Fund],0))),0)</f>
        <v>0</v>
      </c>
      <c r="F11" s="36">
        <f t="shared" si="8"/>
        <v>0</v>
      </c>
      <c r="G11" s="35">
        <f>IFERROR((INDEX(GrantList[Budget End Date],MATCH(A11,GrantList[Fund],0))),0)</f>
        <v>0</v>
      </c>
      <c r="H11" s="34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6">
        <f t="shared" si="5"/>
        <v>0</v>
      </c>
      <c r="V11" s="33"/>
      <c r="W11" s="78">
        <f t="shared" si="9"/>
        <v>0</v>
      </c>
      <c r="X11" s="78">
        <f t="shared" si="2"/>
        <v>0</v>
      </c>
      <c r="Y11" s="78">
        <f t="shared" si="2"/>
        <v>0</v>
      </c>
      <c r="Z11" s="78">
        <f t="shared" si="2"/>
        <v>0</v>
      </c>
      <c r="AA11" s="78">
        <f t="shared" si="2"/>
        <v>0</v>
      </c>
      <c r="AB11" s="78">
        <f t="shared" si="2"/>
        <v>0</v>
      </c>
      <c r="AC11" s="78">
        <f t="shared" si="2"/>
        <v>0</v>
      </c>
      <c r="AD11" s="78">
        <f t="shared" si="2"/>
        <v>0</v>
      </c>
      <c r="AE11" s="78">
        <f t="shared" si="2"/>
        <v>0</v>
      </c>
      <c r="AF11" s="78">
        <f t="shared" si="2"/>
        <v>0</v>
      </c>
      <c r="AG11" s="78">
        <f t="shared" si="2"/>
        <v>0</v>
      </c>
      <c r="AH11" s="78">
        <f t="shared" si="2"/>
        <v>0</v>
      </c>
      <c r="AI11" s="79">
        <f t="shared" si="6"/>
        <v>0</v>
      </c>
      <c r="AK11" s="78">
        <f t="shared" si="7"/>
        <v>0</v>
      </c>
      <c r="AL11" s="78">
        <f t="shared" si="3"/>
        <v>0</v>
      </c>
      <c r="AM11" s="78">
        <f t="shared" si="3"/>
        <v>0</v>
      </c>
      <c r="AN11" s="78">
        <f t="shared" si="3"/>
        <v>0</v>
      </c>
      <c r="AO11" s="78">
        <f t="shared" si="3"/>
        <v>0</v>
      </c>
      <c r="AP11" s="78">
        <f t="shared" si="3"/>
        <v>0</v>
      </c>
      <c r="AQ11" s="78">
        <f t="shared" si="3"/>
        <v>0</v>
      </c>
      <c r="AR11" s="78">
        <f t="shared" si="3"/>
        <v>0</v>
      </c>
      <c r="AS11" s="78">
        <f t="shared" si="3"/>
        <v>0</v>
      </c>
      <c r="AT11" s="78">
        <f t="shared" si="3"/>
        <v>0</v>
      </c>
      <c r="AU11" s="78">
        <f t="shared" si="3"/>
        <v>0</v>
      </c>
      <c r="AV11" s="78">
        <f t="shared" si="3"/>
        <v>0</v>
      </c>
    </row>
    <row r="12" spans="1:48" ht="14.25">
      <c r="A12" s="74"/>
      <c r="B12" s="39">
        <f>IFERROR((INDEX(GrantList[Account],MATCH(A12,GrantList[Fund],0))),0)</f>
        <v>0</v>
      </c>
      <c r="C12" s="39">
        <f>IFERROR((INDEX(GrantList[Fund Desc],MATCH(A12,GrantList[Fund],0))),0)</f>
        <v>0</v>
      </c>
      <c r="D12" s="37">
        <f t="shared" si="4"/>
        <v>0</v>
      </c>
      <c r="E12" s="38">
        <f>IFERROR((INDEX(GrantList[Study Type],MATCH(A12,GrantList[Fund],0))),0)</f>
        <v>0</v>
      </c>
      <c r="F12" s="36">
        <f t="shared" si="8"/>
        <v>0</v>
      </c>
      <c r="G12" s="35">
        <f>IFERROR((INDEX(GrantList[Budget End Date],MATCH(A12,GrantList[Fund],0))),0)</f>
        <v>0</v>
      </c>
      <c r="H12" s="34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6">
        <f t="shared" si="5"/>
        <v>0</v>
      </c>
      <c r="V12" s="33"/>
      <c r="W12" s="78">
        <f t="shared" si="9"/>
        <v>0</v>
      </c>
      <c r="X12" s="78">
        <f t="shared" si="2"/>
        <v>0</v>
      </c>
      <c r="Y12" s="78">
        <f t="shared" si="2"/>
        <v>0</v>
      </c>
      <c r="Z12" s="78">
        <f t="shared" si="2"/>
        <v>0</v>
      </c>
      <c r="AA12" s="78">
        <f t="shared" si="2"/>
        <v>0</v>
      </c>
      <c r="AB12" s="78">
        <f t="shared" si="2"/>
        <v>0</v>
      </c>
      <c r="AC12" s="78">
        <f t="shared" si="2"/>
        <v>0</v>
      </c>
      <c r="AD12" s="78">
        <f t="shared" si="2"/>
        <v>0</v>
      </c>
      <c r="AE12" s="78">
        <f t="shared" si="2"/>
        <v>0</v>
      </c>
      <c r="AF12" s="78">
        <f t="shared" si="2"/>
        <v>0</v>
      </c>
      <c r="AG12" s="78">
        <f t="shared" si="2"/>
        <v>0</v>
      </c>
      <c r="AH12" s="78">
        <f t="shared" si="2"/>
        <v>0</v>
      </c>
      <c r="AI12" s="79">
        <f t="shared" si="6"/>
        <v>0</v>
      </c>
      <c r="AK12" s="78">
        <f t="shared" si="7"/>
        <v>0</v>
      </c>
      <c r="AL12" s="78">
        <f t="shared" si="3"/>
        <v>0</v>
      </c>
      <c r="AM12" s="78">
        <f t="shared" si="3"/>
        <v>0</v>
      </c>
      <c r="AN12" s="78">
        <f t="shared" si="3"/>
        <v>0</v>
      </c>
      <c r="AO12" s="78">
        <f t="shared" si="3"/>
        <v>0</v>
      </c>
      <c r="AP12" s="78">
        <f t="shared" si="3"/>
        <v>0</v>
      </c>
      <c r="AQ12" s="78">
        <f t="shared" si="3"/>
        <v>0</v>
      </c>
      <c r="AR12" s="78">
        <f t="shared" si="3"/>
        <v>0</v>
      </c>
      <c r="AS12" s="78">
        <f t="shared" si="3"/>
        <v>0</v>
      </c>
      <c r="AT12" s="78">
        <f t="shared" si="3"/>
        <v>0</v>
      </c>
      <c r="AU12" s="78">
        <f t="shared" si="3"/>
        <v>0</v>
      </c>
      <c r="AV12" s="78">
        <f t="shared" si="3"/>
        <v>0</v>
      </c>
    </row>
    <row r="13" spans="1:48" ht="13.5" customHeight="1">
      <c r="A13" s="74"/>
      <c r="C13" s="32" t="s">
        <v>16</v>
      </c>
      <c r="D13" s="31">
        <f>SUM(D5:D12)</f>
        <v>0</v>
      </c>
      <c r="E13" s="30"/>
      <c r="F13" s="29"/>
      <c r="I13" s="76">
        <f t="shared" ref="I13:T13" si="10">SUM(I5:I12)</f>
        <v>0</v>
      </c>
      <c r="J13" s="76">
        <f t="shared" si="10"/>
        <v>0</v>
      </c>
      <c r="K13" s="76">
        <f t="shared" si="10"/>
        <v>0</v>
      </c>
      <c r="L13" s="76">
        <f t="shared" si="10"/>
        <v>0</v>
      </c>
      <c r="M13" s="76">
        <f t="shared" si="10"/>
        <v>0</v>
      </c>
      <c r="N13" s="76">
        <f t="shared" si="10"/>
        <v>0</v>
      </c>
      <c r="O13" s="76">
        <f t="shared" si="10"/>
        <v>0</v>
      </c>
      <c r="P13" s="76">
        <f t="shared" si="10"/>
        <v>0</v>
      </c>
      <c r="Q13" s="76">
        <f t="shared" si="10"/>
        <v>0</v>
      </c>
      <c r="R13" s="76">
        <f t="shared" si="10"/>
        <v>0</v>
      </c>
      <c r="S13" s="76">
        <f t="shared" si="10"/>
        <v>0</v>
      </c>
      <c r="T13" s="76">
        <f t="shared" si="10"/>
        <v>0</v>
      </c>
      <c r="U13" s="76">
        <f t="shared" si="5"/>
        <v>0</v>
      </c>
      <c r="V13" s="26"/>
      <c r="W13" s="78">
        <f>SUM(W5:W12)</f>
        <v>0</v>
      </c>
      <c r="X13" s="78">
        <f t="shared" ref="X13:AH13" si="11">SUM(X5:X12)</f>
        <v>0</v>
      </c>
      <c r="Y13" s="78">
        <f t="shared" si="11"/>
        <v>0</v>
      </c>
      <c r="Z13" s="78">
        <f t="shared" si="11"/>
        <v>0</v>
      </c>
      <c r="AA13" s="78">
        <f t="shared" si="11"/>
        <v>0</v>
      </c>
      <c r="AB13" s="78">
        <f t="shared" si="11"/>
        <v>0</v>
      </c>
      <c r="AC13" s="78">
        <f t="shared" si="11"/>
        <v>0</v>
      </c>
      <c r="AD13" s="78">
        <f t="shared" si="11"/>
        <v>0</v>
      </c>
      <c r="AE13" s="78">
        <f t="shared" si="11"/>
        <v>0</v>
      </c>
      <c r="AF13" s="78">
        <f t="shared" si="11"/>
        <v>0</v>
      </c>
      <c r="AG13" s="78">
        <f t="shared" si="11"/>
        <v>0</v>
      </c>
      <c r="AH13" s="78">
        <f t="shared" si="11"/>
        <v>0</v>
      </c>
      <c r="AI13" s="78">
        <f t="shared" ref="AI13" si="12">SUM(AI5:AI12)</f>
        <v>0</v>
      </c>
      <c r="AK13" s="78">
        <f>SUM(AK5:AK12)</f>
        <v>0</v>
      </c>
      <c r="AL13" s="78">
        <f t="shared" ref="AL13:AV13" si="13">SUM(AL5:AL12)</f>
        <v>0</v>
      </c>
      <c r="AM13" s="78">
        <f t="shared" si="13"/>
        <v>0</v>
      </c>
      <c r="AN13" s="78">
        <f t="shared" si="13"/>
        <v>0</v>
      </c>
      <c r="AO13" s="78">
        <f t="shared" si="13"/>
        <v>0</v>
      </c>
      <c r="AP13" s="78">
        <f t="shared" si="13"/>
        <v>0</v>
      </c>
      <c r="AQ13" s="78">
        <f t="shared" si="13"/>
        <v>0</v>
      </c>
      <c r="AR13" s="78">
        <f t="shared" si="13"/>
        <v>0</v>
      </c>
      <c r="AS13" s="78">
        <f t="shared" si="13"/>
        <v>0</v>
      </c>
      <c r="AT13" s="78">
        <f t="shared" si="13"/>
        <v>0</v>
      </c>
      <c r="AU13" s="78">
        <f t="shared" si="13"/>
        <v>0</v>
      </c>
      <c r="AV13" s="78">
        <f t="shared" si="13"/>
        <v>0</v>
      </c>
    </row>
    <row r="14" spans="1:48">
      <c r="D14" s="25">
        <f>+D13-D2</f>
        <v>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7"/>
      <c r="V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7" spans="1:48" ht="12.75">
      <c r="A17" s="47" t="s">
        <v>90</v>
      </c>
      <c r="B17" s="47"/>
      <c r="D17" s="46"/>
      <c r="E17" s="45">
        <f>D17/12</f>
        <v>0</v>
      </c>
      <c r="F17" s="24" t="s">
        <v>24</v>
      </c>
      <c r="AL17" s="73">
        <v>0.30499999999999999</v>
      </c>
      <c r="AM17" s="73">
        <v>0.09</v>
      </c>
      <c r="AO17" s="73">
        <v>0.32600000000000001</v>
      </c>
    </row>
    <row r="18" spans="1:48" ht="12.75">
      <c r="A18" s="47" t="s">
        <v>91</v>
      </c>
      <c r="B18" s="44"/>
      <c r="J18" s="43"/>
      <c r="K18" s="43"/>
      <c r="L18" s="43"/>
      <c r="M18" s="43"/>
      <c r="N18" s="43"/>
      <c r="AK18" s="24" t="s">
        <v>23</v>
      </c>
    </row>
    <row r="19" spans="1:48">
      <c r="A19" s="42" t="s">
        <v>15</v>
      </c>
      <c r="B19" s="42" t="s">
        <v>14</v>
      </c>
      <c r="C19" s="42" t="s">
        <v>13</v>
      </c>
      <c r="D19" s="42" t="s">
        <v>21</v>
      </c>
      <c r="E19" s="42" t="s">
        <v>22</v>
      </c>
      <c r="F19" s="42" t="s">
        <v>20</v>
      </c>
      <c r="G19" s="42" t="s">
        <v>19</v>
      </c>
      <c r="I19" s="40">
        <f>I4</f>
        <v>44743</v>
      </c>
      <c r="J19" s="40">
        <f t="shared" ref="J19:T19" si="14">J4</f>
        <v>44774</v>
      </c>
      <c r="K19" s="40">
        <f t="shared" si="14"/>
        <v>44805</v>
      </c>
      <c r="L19" s="40">
        <f t="shared" si="14"/>
        <v>44835</v>
      </c>
      <c r="M19" s="40">
        <f t="shared" si="14"/>
        <v>44866</v>
      </c>
      <c r="N19" s="40">
        <f t="shared" si="14"/>
        <v>44896</v>
      </c>
      <c r="O19" s="40">
        <f t="shared" si="14"/>
        <v>44927</v>
      </c>
      <c r="P19" s="40">
        <f t="shared" si="14"/>
        <v>44958</v>
      </c>
      <c r="Q19" s="40">
        <f t="shared" si="14"/>
        <v>44986</v>
      </c>
      <c r="R19" s="40">
        <f t="shared" si="14"/>
        <v>45017</v>
      </c>
      <c r="S19" s="40">
        <f t="shared" si="14"/>
        <v>45047</v>
      </c>
      <c r="T19" s="40">
        <f t="shared" si="14"/>
        <v>45078</v>
      </c>
      <c r="U19" s="41" t="s">
        <v>57</v>
      </c>
      <c r="W19" s="40">
        <f>I19</f>
        <v>44743</v>
      </c>
      <c r="X19" s="40">
        <f t="shared" ref="X19:AH19" si="15">J19</f>
        <v>44774</v>
      </c>
      <c r="Y19" s="40">
        <f t="shared" si="15"/>
        <v>44805</v>
      </c>
      <c r="Z19" s="40">
        <f t="shared" si="15"/>
        <v>44835</v>
      </c>
      <c r="AA19" s="40">
        <f t="shared" si="15"/>
        <v>44866</v>
      </c>
      <c r="AB19" s="40">
        <f t="shared" si="15"/>
        <v>44896</v>
      </c>
      <c r="AC19" s="40">
        <f t="shared" si="15"/>
        <v>44927</v>
      </c>
      <c r="AD19" s="40">
        <f t="shared" si="15"/>
        <v>44958</v>
      </c>
      <c r="AE19" s="40">
        <f t="shared" si="15"/>
        <v>44986</v>
      </c>
      <c r="AF19" s="40">
        <f t="shared" si="15"/>
        <v>45017</v>
      </c>
      <c r="AG19" s="40">
        <f t="shared" si="15"/>
        <v>45047</v>
      </c>
      <c r="AH19" s="40">
        <f t="shared" si="15"/>
        <v>45078</v>
      </c>
      <c r="AI19" s="41" t="s">
        <v>18</v>
      </c>
      <c r="AK19" s="40">
        <f>W19</f>
        <v>44743</v>
      </c>
      <c r="AL19" s="40">
        <f t="shared" ref="AL19:AV19" si="16">X19</f>
        <v>44774</v>
      </c>
      <c r="AM19" s="40">
        <f t="shared" si="16"/>
        <v>44805</v>
      </c>
      <c r="AN19" s="40">
        <f t="shared" si="16"/>
        <v>44835</v>
      </c>
      <c r="AO19" s="40">
        <f t="shared" si="16"/>
        <v>44866</v>
      </c>
      <c r="AP19" s="40">
        <f t="shared" si="16"/>
        <v>44896</v>
      </c>
      <c r="AQ19" s="40">
        <f t="shared" si="16"/>
        <v>44927</v>
      </c>
      <c r="AR19" s="40">
        <f t="shared" si="16"/>
        <v>44958</v>
      </c>
      <c r="AS19" s="40">
        <f t="shared" si="16"/>
        <v>44986</v>
      </c>
      <c r="AT19" s="40">
        <f t="shared" si="16"/>
        <v>45017</v>
      </c>
      <c r="AU19" s="40">
        <f t="shared" si="16"/>
        <v>45047</v>
      </c>
      <c r="AV19" s="40">
        <f t="shared" si="16"/>
        <v>45078</v>
      </c>
    </row>
    <row r="20" spans="1:48" ht="14.25">
      <c r="A20" s="74"/>
      <c r="B20" s="39">
        <f>IFERROR((INDEX(GrantList[Account],MATCH(A20,GrantList[Fund],0))),0)</f>
        <v>0</v>
      </c>
      <c r="C20" s="39">
        <f>IFERROR((INDEX(GrantList[Fund Desc],MATCH(A20,GrantList[Fund],0))),0)</f>
        <v>0</v>
      </c>
      <c r="D20" s="37">
        <f>+AI20</f>
        <v>0</v>
      </c>
      <c r="E20" s="38">
        <f>IFERROR((INDEX(GrantList[Study Type],MATCH(A20,GrantList[Fund],0))),0)</f>
        <v>0</v>
      </c>
      <c r="F20" s="36"/>
      <c r="G20" s="35">
        <f>IFERROR((INDEX(GrantList[Budget End Date],MATCH(A20,GrantList[Fund],0))),0)</f>
        <v>0</v>
      </c>
      <c r="H20" s="3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>
        <f>SUM(I20:T20)/12</f>
        <v>0</v>
      </c>
      <c r="V20" s="33"/>
      <c r="W20" s="78">
        <f>IF(W$4&lt;$G20,I20*$E$17,0)</f>
        <v>0</v>
      </c>
      <c r="X20" s="78">
        <f t="shared" ref="X20:AH27" si="17">IF(X$4&lt;$G20,J20*$E$17,0)</f>
        <v>0</v>
      </c>
      <c r="Y20" s="78">
        <f t="shared" si="17"/>
        <v>0</v>
      </c>
      <c r="Z20" s="78">
        <f t="shared" si="17"/>
        <v>0</v>
      </c>
      <c r="AA20" s="78">
        <f t="shared" si="17"/>
        <v>0</v>
      </c>
      <c r="AB20" s="78">
        <f t="shared" si="17"/>
        <v>0</v>
      </c>
      <c r="AC20" s="78">
        <f t="shared" si="17"/>
        <v>0</v>
      </c>
      <c r="AD20" s="78">
        <f t="shared" si="17"/>
        <v>0</v>
      </c>
      <c r="AE20" s="78">
        <f t="shared" si="17"/>
        <v>0</v>
      </c>
      <c r="AF20" s="78">
        <f t="shared" si="17"/>
        <v>0</v>
      </c>
      <c r="AG20" s="78">
        <f t="shared" si="17"/>
        <v>0</v>
      </c>
      <c r="AH20" s="78">
        <f t="shared" si="17"/>
        <v>0</v>
      </c>
      <c r="AI20" s="79">
        <f>SUM(W20:AH20)</f>
        <v>0</v>
      </c>
      <c r="AK20" s="78">
        <f>IF(AND(AK$4&lt;=$G20,$F20="Full Time",$E20="Non-Federal"),W20*$AO$2,IF(AND(AK$4&lt;=$G20,$F20="Full Time",$E20="Federal"),W20*$AL$2,(IF(AND(AK$4&lt;=$G20,$F20="Part Time"),$W20*$AM$2,0))))</f>
        <v>0</v>
      </c>
      <c r="AL20" s="78">
        <f t="shared" ref="AL20:AV27" si="18">IF(AND(AL$4&lt;=$G20,$F20="Full Time",$E20="Non-Federal"),X20*$AO$2,IF(AND(AL$4&lt;=$G20,$F20="Full Time",$E20="Federal"),X20*$AL$2,(IF(AND(AL$4&lt;=$G20,$F20="Part Time"),$W20*$AM$2,0))))</f>
        <v>0</v>
      </c>
      <c r="AM20" s="78">
        <f t="shared" si="18"/>
        <v>0</v>
      </c>
      <c r="AN20" s="78">
        <f t="shared" si="18"/>
        <v>0</v>
      </c>
      <c r="AO20" s="78">
        <f t="shared" si="18"/>
        <v>0</v>
      </c>
      <c r="AP20" s="78">
        <f t="shared" si="18"/>
        <v>0</v>
      </c>
      <c r="AQ20" s="78">
        <f t="shared" si="18"/>
        <v>0</v>
      </c>
      <c r="AR20" s="78">
        <f t="shared" si="18"/>
        <v>0</v>
      </c>
      <c r="AS20" s="78">
        <f t="shared" si="18"/>
        <v>0</v>
      </c>
      <c r="AT20" s="78">
        <f t="shared" si="18"/>
        <v>0</v>
      </c>
      <c r="AU20" s="78">
        <f t="shared" si="18"/>
        <v>0</v>
      </c>
      <c r="AV20" s="78">
        <f t="shared" si="18"/>
        <v>0</v>
      </c>
    </row>
    <row r="21" spans="1:48" ht="14.25">
      <c r="A21" s="74"/>
      <c r="B21" s="39">
        <f>IFERROR((INDEX(GrantList[Account],MATCH(A21,GrantList[Fund],0))),0)</f>
        <v>0</v>
      </c>
      <c r="C21" s="39">
        <f>IFERROR((INDEX(GrantList[Fund Desc],MATCH(A21,GrantList[Fund],0))),0)</f>
        <v>0</v>
      </c>
      <c r="D21" s="37">
        <f t="shared" ref="D21:D27" si="19">+AI21</f>
        <v>0</v>
      </c>
      <c r="E21" s="38">
        <f>IFERROR((INDEX(GrantList[Study Type],MATCH(A21,GrantList[Fund],0))),0)</f>
        <v>0</v>
      </c>
      <c r="F21" s="36">
        <f>F20</f>
        <v>0</v>
      </c>
      <c r="G21" s="35">
        <f>IFERROR((INDEX(GrantList[Budget End Date],MATCH(A21,GrantList[Fund],0))),0)</f>
        <v>0</v>
      </c>
      <c r="H21" s="3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6">
        <f t="shared" ref="U21:U28" si="20">SUM(I21:T21)/12</f>
        <v>0</v>
      </c>
      <c r="V21" s="33"/>
      <c r="W21" s="78">
        <f t="shared" ref="W21:W27" si="21">IF(W$4&lt;$G21,I21*$E$17,0)</f>
        <v>0</v>
      </c>
      <c r="X21" s="78">
        <f t="shared" si="17"/>
        <v>0</v>
      </c>
      <c r="Y21" s="78">
        <f t="shared" si="17"/>
        <v>0</v>
      </c>
      <c r="Z21" s="78">
        <f t="shared" si="17"/>
        <v>0</v>
      </c>
      <c r="AA21" s="78">
        <f t="shared" si="17"/>
        <v>0</v>
      </c>
      <c r="AB21" s="78">
        <f t="shared" si="17"/>
        <v>0</v>
      </c>
      <c r="AC21" s="78">
        <f t="shared" si="17"/>
        <v>0</v>
      </c>
      <c r="AD21" s="78">
        <f t="shared" si="17"/>
        <v>0</v>
      </c>
      <c r="AE21" s="78">
        <f t="shared" si="17"/>
        <v>0</v>
      </c>
      <c r="AF21" s="78">
        <f t="shared" si="17"/>
        <v>0</v>
      </c>
      <c r="AG21" s="78">
        <f t="shared" si="17"/>
        <v>0</v>
      </c>
      <c r="AH21" s="78">
        <f t="shared" si="17"/>
        <v>0</v>
      </c>
      <c r="AI21" s="79">
        <f t="shared" ref="AI21:AI27" si="22">SUM(W21:AH21)</f>
        <v>0</v>
      </c>
      <c r="AK21" s="78">
        <f t="shared" ref="AK21:AK27" si="23">IF(AND(AK$4&lt;=$G21,$F21="Full Time",$E21="Non-Federal"),W21*$AO$2,IF(AND(AK$4&lt;=$G21,$F21="Full Time",$E21="Federal"),W21*$AL$2,(IF(AND(AK$4&lt;=$G21,$F21="Part Time"),$W21*$AM$2,0))))</f>
        <v>0</v>
      </c>
      <c r="AL21" s="78">
        <f t="shared" si="18"/>
        <v>0</v>
      </c>
      <c r="AM21" s="78">
        <f t="shared" si="18"/>
        <v>0</v>
      </c>
      <c r="AN21" s="78">
        <f t="shared" si="18"/>
        <v>0</v>
      </c>
      <c r="AO21" s="78">
        <f t="shared" si="18"/>
        <v>0</v>
      </c>
      <c r="AP21" s="78">
        <f t="shared" si="18"/>
        <v>0</v>
      </c>
      <c r="AQ21" s="78">
        <f t="shared" si="18"/>
        <v>0</v>
      </c>
      <c r="AR21" s="78">
        <f t="shared" si="18"/>
        <v>0</v>
      </c>
      <c r="AS21" s="78">
        <f t="shared" si="18"/>
        <v>0</v>
      </c>
      <c r="AT21" s="78">
        <f t="shared" si="18"/>
        <v>0</v>
      </c>
      <c r="AU21" s="78">
        <f t="shared" si="18"/>
        <v>0</v>
      </c>
      <c r="AV21" s="78">
        <f t="shared" si="18"/>
        <v>0</v>
      </c>
    </row>
    <row r="22" spans="1:48" ht="14.25">
      <c r="A22" s="74"/>
      <c r="B22" s="39">
        <f>IFERROR((INDEX(GrantList[Account],MATCH(A22,GrantList[Fund],0))),0)</f>
        <v>0</v>
      </c>
      <c r="C22" s="39">
        <f>IFERROR((INDEX(GrantList[Fund Desc],MATCH(A22,GrantList[Fund],0))),0)</f>
        <v>0</v>
      </c>
      <c r="D22" s="37">
        <f t="shared" si="19"/>
        <v>0</v>
      </c>
      <c r="E22" s="38">
        <f>IFERROR((INDEX(GrantList[Study Type],MATCH(A22,GrantList[Fund],0))),0)</f>
        <v>0</v>
      </c>
      <c r="F22" s="36">
        <f t="shared" ref="F22:F27" si="24">F21</f>
        <v>0</v>
      </c>
      <c r="G22" s="35">
        <f>IFERROR((INDEX(GrantList[Budget End Date],MATCH(A22,GrantList[Fund],0))),0)</f>
        <v>0</v>
      </c>
      <c r="H22" s="34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f t="shared" si="20"/>
        <v>0</v>
      </c>
      <c r="V22" s="33"/>
      <c r="W22" s="78">
        <f t="shared" si="21"/>
        <v>0</v>
      </c>
      <c r="X22" s="78">
        <f t="shared" si="17"/>
        <v>0</v>
      </c>
      <c r="Y22" s="78">
        <f t="shared" si="17"/>
        <v>0</v>
      </c>
      <c r="Z22" s="78">
        <f t="shared" si="17"/>
        <v>0</v>
      </c>
      <c r="AA22" s="78">
        <f t="shared" si="17"/>
        <v>0</v>
      </c>
      <c r="AB22" s="78">
        <f t="shared" si="17"/>
        <v>0</v>
      </c>
      <c r="AC22" s="78">
        <f t="shared" si="17"/>
        <v>0</v>
      </c>
      <c r="AD22" s="78">
        <f t="shared" si="17"/>
        <v>0</v>
      </c>
      <c r="AE22" s="78">
        <f t="shared" si="17"/>
        <v>0</v>
      </c>
      <c r="AF22" s="78">
        <f t="shared" si="17"/>
        <v>0</v>
      </c>
      <c r="AG22" s="78">
        <f t="shared" si="17"/>
        <v>0</v>
      </c>
      <c r="AH22" s="78">
        <f t="shared" si="17"/>
        <v>0</v>
      </c>
      <c r="AI22" s="79">
        <f t="shared" si="22"/>
        <v>0</v>
      </c>
      <c r="AK22" s="78">
        <f t="shared" si="23"/>
        <v>0</v>
      </c>
      <c r="AL22" s="78">
        <f t="shared" si="18"/>
        <v>0</v>
      </c>
      <c r="AM22" s="78">
        <f t="shared" si="18"/>
        <v>0</v>
      </c>
      <c r="AN22" s="78">
        <f t="shared" si="18"/>
        <v>0</v>
      </c>
      <c r="AO22" s="78">
        <f t="shared" si="18"/>
        <v>0</v>
      </c>
      <c r="AP22" s="78">
        <f t="shared" si="18"/>
        <v>0</v>
      </c>
      <c r="AQ22" s="78">
        <f t="shared" si="18"/>
        <v>0</v>
      </c>
      <c r="AR22" s="78">
        <f t="shared" si="18"/>
        <v>0</v>
      </c>
      <c r="AS22" s="78">
        <f t="shared" si="18"/>
        <v>0</v>
      </c>
      <c r="AT22" s="78">
        <f t="shared" si="18"/>
        <v>0</v>
      </c>
      <c r="AU22" s="78">
        <f t="shared" si="18"/>
        <v>0</v>
      </c>
      <c r="AV22" s="78">
        <f t="shared" si="18"/>
        <v>0</v>
      </c>
    </row>
    <row r="23" spans="1:48" ht="14.25">
      <c r="A23" s="74"/>
      <c r="B23" s="39">
        <f>IFERROR((INDEX(GrantList[Account],MATCH(A23,GrantList[Fund],0))),0)</f>
        <v>0</v>
      </c>
      <c r="C23" s="39">
        <f>IFERROR((INDEX(GrantList[Fund Desc],MATCH(A23,GrantList[Fund],0))),0)</f>
        <v>0</v>
      </c>
      <c r="D23" s="37">
        <f t="shared" si="19"/>
        <v>0</v>
      </c>
      <c r="E23" s="38">
        <f>IFERROR((INDEX(GrantList[Study Type],MATCH(A23,GrantList[Fund],0))),0)</f>
        <v>0</v>
      </c>
      <c r="F23" s="36">
        <f t="shared" si="24"/>
        <v>0</v>
      </c>
      <c r="G23" s="35">
        <f>IFERROR((INDEX(GrantList[Budget End Date],MATCH(A23,GrantList[Fund],0))),0)</f>
        <v>0</v>
      </c>
      <c r="H23" s="34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6">
        <f t="shared" si="20"/>
        <v>0</v>
      </c>
      <c r="V23" s="33"/>
      <c r="W23" s="78">
        <f t="shared" si="21"/>
        <v>0</v>
      </c>
      <c r="X23" s="78">
        <f t="shared" si="17"/>
        <v>0</v>
      </c>
      <c r="Y23" s="78">
        <f t="shared" si="17"/>
        <v>0</v>
      </c>
      <c r="Z23" s="78">
        <f t="shared" si="17"/>
        <v>0</v>
      </c>
      <c r="AA23" s="78">
        <f t="shared" si="17"/>
        <v>0</v>
      </c>
      <c r="AB23" s="78">
        <f t="shared" si="17"/>
        <v>0</v>
      </c>
      <c r="AC23" s="78">
        <f t="shared" si="17"/>
        <v>0</v>
      </c>
      <c r="AD23" s="78">
        <f t="shared" si="17"/>
        <v>0</v>
      </c>
      <c r="AE23" s="78">
        <f t="shared" si="17"/>
        <v>0</v>
      </c>
      <c r="AF23" s="78">
        <f t="shared" si="17"/>
        <v>0</v>
      </c>
      <c r="AG23" s="78">
        <f t="shared" si="17"/>
        <v>0</v>
      </c>
      <c r="AH23" s="78">
        <f t="shared" si="17"/>
        <v>0</v>
      </c>
      <c r="AI23" s="79">
        <f t="shared" si="22"/>
        <v>0</v>
      </c>
      <c r="AK23" s="78">
        <f t="shared" si="23"/>
        <v>0</v>
      </c>
      <c r="AL23" s="78">
        <f t="shared" si="18"/>
        <v>0</v>
      </c>
      <c r="AM23" s="78">
        <f t="shared" si="18"/>
        <v>0</v>
      </c>
      <c r="AN23" s="78">
        <f t="shared" si="18"/>
        <v>0</v>
      </c>
      <c r="AO23" s="78">
        <f t="shared" si="18"/>
        <v>0</v>
      </c>
      <c r="AP23" s="78">
        <f t="shared" si="18"/>
        <v>0</v>
      </c>
      <c r="AQ23" s="78">
        <f t="shared" si="18"/>
        <v>0</v>
      </c>
      <c r="AR23" s="78">
        <f t="shared" si="18"/>
        <v>0</v>
      </c>
      <c r="AS23" s="78">
        <f t="shared" si="18"/>
        <v>0</v>
      </c>
      <c r="AT23" s="78">
        <f t="shared" si="18"/>
        <v>0</v>
      </c>
      <c r="AU23" s="78">
        <f t="shared" si="18"/>
        <v>0</v>
      </c>
      <c r="AV23" s="78">
        <f t="shared" si="18"/>
        <v>0</v>
      </c>
    </row>
    <row r="24" spans="1:48" ht="14.25">
      <c r="A24" s="74"/>
      <c r="B24" s="39">
        <f>IFERROR((INDEX(GrantList[Account],MATCH(A24,GrantList[Fund],0))),0)</f>
        <v>0</v>
      </c>
      <c r="C24" s="39">
        <f>IFERROR((INDEX(GrantList[Fund Desc],MATCH(A24,GrantList[Fund],0))),0)</f>
        <v>0</v>
      </c>
      <c r="D24" s="37">
        <f t="shared" si="19"/>
        <v>0</v>
      </c>
      <c r="E24" s="38">
        <f>IFERROR((INDEX(GrantList[Study Type],MATCH(A24,GrantList[Fund],0))),0)</f>
        <v>0</v>
      </c>
      <c r="F24" s="36">
        <f t="shared" si="24"/>
        <v>0</v>
      </c>
      <c r="G24" s="35">
        <f>IFERROR((INDEX(GrantList[Budget End Date],MATCH(A24,GrantList[Fund],0))),0)</f>
        <v>0</v>
      </c>
      <c r="H24" s="34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6">
        <f t="shared" si="20"/>
        <v>0</v>
      </c>
      <c r="V24" s="33"/>
      <c r="W24" s="78">
        <f t="shared" si="21"/>
        <v>0</v>
      </c>
      <c r="X24" s="78">
        <f t="shared" si="17"/>
        <v>0</v>
      </c>
      <c r="Y24" s="78">
        <f t="shared" si="17"/>
        <v>0</v>
      </c>
      <c r="Z24" s="78">
        <f t="shared" si="17"/>
        <v>0</v>
      </c>
      <c r="AA24" s="78">
        <f t="shared" si="17"/>
        <v>0</v>
      </c>
      <c r="AB24" s="78">
        <f t="shared" si="17"/>
        <v>0</v>
      </c>
      <c r="AC24" s="78">
        <f t="shared" si="17"/>
        <v>0</v>
      </c>
      <c r="AD24" s="78">
        <f t="shared" si="17"/>
        <v>0</v>
      </c>
      <c r="AE24" s="78">
        <f t="shared" si="17"/>
        <v>0</v>
      </c>
      <c r="AF24" s="78">
        <f t="shared" si="17"/>
        <v>0</v>
      </c>
      <c r="AG24" s="78">
        <f t="shared" si="17"/>
        <v>0</v>
      </c>
      <c r="AH24" s="78">
        <f t="shared" si="17"/>
        <v>0</v>
      </c>
      <c r="AI24" s="79">
        <f t="shared" si="22"/>
        <v>0</v>
      </c>
      <c r="AK24" s="78">
        <f t="shared" si="23"/>
        <v>0</v>
      </c>
      <c r="AL24" s="78">
        <f t="shared" si="18"/>
        <v>0</v>
      </c>
      <c r="AM24" s="78">
        <f t="shared" si="18"/>
        <v>0</v>
      </c>
      <c r="AN24" s="78">
        <f t="shared" si="18"/>
        <v>0</v>
      </c>
      <c r="AO24" s="78">
        <f t="shared" si="18"/>
        <v>0</v>
      </c>
      <c r="AP24" s="78">
        <f t="shared" si="18"/>
        <v>0</v>
      </c>
      <c r="AQ24" s="78">
        <f t="shared" si="18"/>
        <v>0</v>
      </c>
      <c r="AR24" s="78">
        <f t="shared" si="18"/>
        <v>0</v>
      </c>
      <c r="AS24" s="78">
        <f t="shared" si="18"/>
        <v>0</v>
      </c>
      <c r="AT24" s="78">
        <f t="shared" si="18"/>
        <v>0</v>
      </c>
      <c r="AU24" s="78">
        <f t="shared" si="18"/>
        <v>0</v>
      </c>
      <c r="AV24" s="78">
        <f t="shared" si="18"/>
        <v>0</v>
      </c>
    </row>
    <row r="25" spans="1:48" ht="14.25">
      <c r="A25" s="74"/>
      <c r="B25" s="39">
        <f>IFERROR((INDEX(GrantList[Account],MATCH(A25,GrantList[Fund],0))),0)</f>
        <v>0</v>
      </c>
      <c r="C25" s="39">
        <f>IFERROR((INDEX(GrantList[Fund Desc],MATCH(A25,GrantList[Fund],0))),0)</f>
        <v>0</v>
      </c>
      <c r="D25" s="37">
        <f t="shared" si="19"/>
        <v>0</v>
      </c>
      <c r="E25" s="38">
        <f>IFERROR((INDEX(GrantList[Study Type],MATCH(A25,GrantList[Fund],0))),0)</f>
        <v>0</v>
      </c>
      <c r="F25" s="36">
        <f t="shared" si="24"/>
        <v>0</v>
      </c>
      <c r="G25" s="35">
        <f>IFERROR((INDEX(GrantList[Budget End Date],MATCH(A25,GrantList[Fund],0))),0)</f>
        <v>0</v>
      </c>
      <c r="H25" s="34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6">
        <f t="shared" si="20"/>
        <v>0</v>
      </c>
      <c r="V25" s="33"/>
      <c r="W25" s="78">
        <f t="shared" si="21"/>
        <v>0</v>
      </c>
      <c r="X25" s="78">
        <f t="shared" si="17"/>
        <v>0</v>
      </c>
      <c r="Y25" s="78">
        <f t="shared" si="17"/>
        <v>0</v>
      </c>
      <c r="Z25" s="78">
        <f t="shared" si="17"/>
        <v>0</v>
      </c>
      <c r="AA25" s="78">
        <f t="shared" si="17"/>
        <v>0</v>
      </c>
      <c r="AB25" s="78">
        <f t="shared" si="17"/>
        <v>0</v>
      </c>
      <c r="AC25" s="78">
        <f t="shared" si="17"/>
        <v>0</v>
      </c>
      <c r="AD25" s="78">
        <f t="shared" si="17"/>
        <v>0</v>
      </c>
      <c r="AE25" s="78">
        <f t="shared" si="17"/>
        <v>0</v>
      </c>
      <c r="AF25" s="78">
        <f t="shared" si="17"/>
        <v>0</v>
      </c>
      <c r="AG25" s="78">
        <f t="shared" si="17"/>
        <v>0</v>
      </c>
      <c r="AH25" s="78">
        <f t="shared" si="17"/>
        <v>0</v>
      </c>
      <c r="AI25" s="79">
        <f t="shared" si="22"/>
        <v>0</v>
      </c>
      <c r="AK25" s="78">
        <f t="shared" si="23"/>
        <v>0</v>
      </c>
      <c r="AL25" s="78">
        <f t="shared" si="18"/>
        <v>0</v>
      </c>
      <c r="AM25" s="78">
        <f t="shared" si="18"/>
        <v>0</v>
      </c>
      <c r="AN25" s="78">
        <f t="shared" si="18"/>
        <v>0</v>
      </c>
      <c r="AO25" s="78">
        <f t="shared" si="18"/>
        <v>0</v>
      </c>
      <c r="AP25" s="78">
        <f t="shared" si="18"/>
        <v>0</v>
      </c>
      <c r="AQ25" s="78">
        <f t="shared" si="18"/>
        <v>0</v>
      </c>
      <c r="AR25" s="78">
        <f t="shared" si="18"/>
        <v>0</v>
      </c>
      <c r="AS25" s="78">
        <f t="shared" si="18"/>
        <v>0</v>
      </c>
      <c r="AT25" s="78">
        <f t="shared" si="18"/>
        <v>0</v>
      </c>
      <c r="AU25" s="78">
        <f t="shared" si="18"/>
        <v>0</v>
      </c>
      <c r="AV25" s="78">
        <f t="shared" si="18"/>
        <v>0</v>
      </c>
    </row>
    <row r="26" spans="1:48" ht="14.25">
      <c r="A26" s="74"/>
      <c r="B26" s="39">
        <f>IFERROR((INDEX(GrantList[Account],MATCH(A26,GrantList[Fund],0))),0)</f>
        <v>0</v>
      </c>
      <c r="C26" s="39">
        <f>IFERROR((INDEX(GrantList[Fund Desc],MATCH(A26,GrantList[Fund],0))),0)</f>
        <v>0</v>
      </c>
      <c r="D26" s="37">
        <f t="shared" si="19"/>
        <v>0</v>
      </c>
      <c r="E26" s="38">
        <f>IFERROR((INDEX(GrantList[Study Type],MATCH(A26,GrantList[Fund],0))),0)</f>
        <v>0</v>
      </c>
      <c r="F26" s="36">
        <f t="shared" si="24"/>
        <v>0</v>
      </c>
      <c r="G26" s="35">
        <f>IFERROR((INDEX(GrantList[Budget End Date],MATCH(A26,GrantList[Fund],0))),0)</f>
        <v>0</v>
      </c>
      <c r="H26" s="34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6">
        <f t="shared" si="20"/>
        <v>0</v>
      </c>
      <c r="V26" s="33"/>
      <c r="W26" s="78">
        <f t="shared" si="21"/>
        <v>0</v>
      </c>
      <c r="X26" s="78">
        <f t="shared" si="17"/>
        <v>0</v>
      </c>
      <c r="Y26" s="78">
        <f t="shared" si="17"/>
        <v>0</v>
      </c>
      <c r="Z26" s="78">
        <f t="shared" si="17"/>
        <v>0</v>
      </c>
      <c r="AA26" s="78">
        <f t="shared" si="17"/>
        <v>0</v>
      </c>
      <c r="AB26" s="78">
        <f t="shared" si="17"/>
        <v>0</v>
      </c>
      <c r="AC26" s="78">
        <f t="shared" si="17"/>
        <v>0</v>
      </c>
      <c r="AD26" s="78">
        <f t="shared" si="17"/>
        <v>0</v>
      </c>
      <c r="AE26" s="78">
        <f t="shared" si="17"/>
        <v>0</v>
      </c>
      <c r="AF26" s="78">
        <f t="shared" si="17"/>
        <v>0</v>
      </c>
      <c r="AG26" s="78">
        <f t="shared" si="17"/>
        <v>0</v>
      </c>
      <c r="AH26" s="78">
        <f t="shared" si="17"/>
        <v>0</v>
      </c>
      <c r="AI26" s="79">
        <f t="shared" si="22"/>
        <v>0</v>
      </c>
      <c r="AK26" s="78">
        <f t="shared" si="23"/>
        <v>0</v>
      </c>
      <c r="AL26" s="78">
        <f t="shared" si="18"/>
        <v>0</v>
      </c>
      <c r="AM26" s="78">
        <f t="shared" si="18"/>
        <v>0</v>
      </c>
      <c r="AN26" s="78">
        <f t="shared" si="18"/>
        <v>0</v>
      </c>
      <c r="AO26" s="78">
        <f t="shared" si="18"/>
        <v>0</v>
      </c>
      <c r="AP26" s="78">
        <f t="shared" si="18"/>
        <v>0</v>
      </c>
      <c r="AQ26" s="78">
        <f t="shared" si="18"/>
        <v>0</v>
      </c>
      <c r="AR26" s="78">
        <f t="shared" si="18"/>
        <v>0</v>
      </c>
      <c r="AS26" s="78">
        <f t="shared" si="18"/>
        <v>0</v>
      </c>
      <c r="AT26" s="78">
        <f t="shared" si="18"/>
        <v>0</v>
      </c>
      <c r="AU26" s="78">
        <f t="shared" si="18"/>
        <v>0</v>
      </c>
      <c r="AV26" s="78">
        <f t="shared" si="18"/>
        <v>0</v>
      </c>
    </row>
    <row r="27" spans="1:48" ht="14.25">
      <c r="A27" s="74"/>
      <c r="B27" s="39">
        <f>IFERROR((INDEX(GrantList[Account],MATCH(A27,GrantList[Fund],0))),0)</f>
        <v>0</v>
      </c>
      <c r="C27" s="39">
        <f>IFERROR((INDEX(GrantList[Fund Desc],MATCH(A27,GrantList[Fund],0))),0)</f>
        <v>0</v>
      </c>
      <c r="D27" s="37">
        <f t="shared" si="19"/>
        <v>0</v>
      </c>
      <c r="E27" s="38">
        <f>IFERROR((INDEX(GrantList[Study Type],MATCH(A27,GrantList[Fund],0))),0)</f>
        <v>0</v>
      </c>
      <c r="F27" s="36">
        <f t="shared" si="24"/>
        <v>0</v>
      </c>
      <c r="G27" s="35">
        <f>IFERROR((INDEX(GrantList[Budget End Date],MATCH(A27,GrantList[Fund],0))),0)</f>
        <v>0</v>
      </c>
      <c r="H27" s="34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6">
        <f t="shared" si="20"/>
        <v>0</v>
      </c>
      <c r="V27" s="33"/>
      <c r="W27" s="78">
        <f t="shared" si="21"/>
        <v>0</v>
      </c>
      <c r="X27" s="78">
        <f t="shared" si="17"/>
        <v>0</v>
      </c>
      <c r="Y27" s="78">
        <f t="shared" si="17"/>
        <v>0</v>
      </c>
      <c r="Z27" s="78">
        <f t="shared" si="17"/>
        <v>0</v>
      </c>
      <c r="AA27" s="78">
        <f t="shared" si="17"/>
        <v>0</v>
      </c>
      <c r="AB27" s="78">
        <f t="shared" si="17"/>
        <v>0</v>
      </c>
      <c r="AC27" s="78">
        <f t="shared" si="17"/>
        <v>0</v>
      </c>
      <c r="AD27" s="78">
        <f t="shared" si="17"/>
        <v>0</v>
      </c>
      <c r="AE27" s="78">
        <f t="shared" si="17"/>
        <v>0</v>
      </c>
      <c r="AF27" s="78">
        <f t="shared" si="17"/>
        <v>0</v>
      </c>
      <c r="AG27" s="78">
        <f t="shared" si="17"/>
        <v>0</v>
      </c>
      <c r="AH27" s="78">
        <f t="shared" si="17"/>
        <v>0</v>
      </c>
      <c r="AI27" s="79">
        <f t="shared" si="22"/>
        <v>0</v>
      </c>
      <c r="AK27" s="78">
        <f t="shared" si="23"/>
        <v>0</v>
      </c>
      <c r="AL27" s="78">
        <f t="shared" si="18"/>
        <v>0</v>
      </c>
      <c r="AM27" s="78">
        <f t="shared" si="18"/>
        <v>0</v>
      </c>
      <c r="AN27" s="78">
        <f t="shared" si="18"/>
        <v>0</v>
      </c>
      <c r="AO27" s="78">
        <f t="shared" si="18"/>
        <v>0</v>
      </c>
      <c r="AP27" s="78">
        <f t="shared" si="18"/>
        <v>0</v>
      </c>
      <c r="AQ27" s="78">
        <f t="shared" si="18"/>
        <v>0</v>
      </c>
      <c r="AR27" s="78">
        <f t="shared" si="18"/>
        <v>0</v>
      </c>
      <c r="AS27" s="78">
        <f t="shared" si="18"/>
        <v>0</v>
      </c>
      <c r="AT27" s="78">
        <f t="shared" si="18"/>
        <v>0</v>
      </c>
      <c r="AU27" s="78">
        <f t="shared" si="18"/>
        <v>0</v>
      </c>
      <c r="AV27" s="78">
        <f t="shared" si="18"/>
        <v>0</v>
      </c>
    </row>
    <row r="28" spans="1:48" ht="13.5" customHeight="1">
      <c r="C28" s="32" t="s">
        <v>16</v>
      </c>
      <c r="D28" s="31">
        <f>SUM(D20:D27)</f>
        <v>0</v>
      </c>
      <c r="E28" s="30"/>
      <c r="F28" s="29"/>
      <c r="I28" s="76">
        <f t="shared" ref="I28:T28" si="25">SUM(I20:I27)</f>
        <v>0</v>
      </c>
      <c r="J28" s="76">
        <f t="shared" si="25"/>
        <v>0</v>
      </c>
      <c r="K28" s="76">
        <f t="shared" si="25"/>
        <v>0</v>
      </c>
      <c r="L28" s="76">
        <f t="shared" si="25"/>
        <v>0</v>
      </c>
      <c r="M28" s="76">
        <f t="shared" si="25"/>
        <v>0</v>
      </c>
      <c r="N28" s="76">
        <f t="shared" si="25"/>
        <v>0</v>
      </c>
      <c r="O28" s="76">
        <f t="shared" si="25"/>
        <v>0</v>
      </c>
      <c r="P28" s="76">
        <f t="shared" si="25"/>
        <v>0</v>
      </c>
      <c r="Q28" s="76">
        <f t="shared" si="25"/>
        <v>0</v>
      </c>
      <c r="R28" s="76">
        <f t="shared" si="25"/>
        <v>0</v>
      </c>
      <c r="S28" s="76">
        <f t="shared" si="25"/>
        <v>0</v>
      </c>
      <c r="T28" s="76">
        <f t="shared" si="25"/>
        <v>0</v>
      </c>
      <c r="U28" s="76">
        <f t="shared" si="20"/>
        <v>0</v>
      </c>
      <c r="V28" s="26"/>
      <c r="W28" s="78">
        <f t="shared" ref="W28" si="26">I28*$E$17</f>
        <v>0</v>
      </c>
      <c r="X28" s="78">
        <f t="shared" ref="X28:AH28" si="27">SUM(X20:X27)</f>
        <v>0</v>
      </c>
      <c r="Y28" s="78">
        <f t="shared" si="27"/>
        <v>0</v>
      </c>
      <c r="Z28" s="78">
        <f t="shared" si="27"/>
        <v>0</v>
      </c>
      <c r="AA28" s="78">
        <f t="shared" si="27"/>
        <v>0</v>
      </c>
      <c r="AB28" s="78">
        <f t="shared" si="27"/>
        <v>0</v>
      </c>
      <c r="AC28" s="78">
        <f t="shared" si="27"/>
        <v>0</v>
      </c>
      <c r="AD28" s="78">
        <f t="shared" si="27"/>
        <v>0</v>
      </c>
      <c r="AE28" s="78">
        <f t="shared" si="27"/>
        <v>0</v>
      </c>
      <c r="AF28" s="78">
        <f t="shared" si="27"/>
        <v>0</v>
      </c>
      <c r="AG28" s="78">
        <f t="shared" si="27"/>
        <v>0</v>
      </c>
      <c r="AH28" s="78">
        <f t="shared" si="27"/>
        <v>0</v>
      </c>
      <c r="AI28" s="78">
        <f t="shared" ref="AI28" si="28">SUM(AI20:AI27)</f>
        <v>0</v>
      </c>
      <c r="AK28" s="78">
        <f>SUM(AK20:AK27)</f>
        <v>0</v>
      </c>
      <c r="AL28" s="78">
        <f t="shared" ref="AL28:AV28" si="29">SUM(AL20:AL27)</f>
        <v>0</v>
      </c>
      <c r="AM28" s="78">
        <f t="shared" si="29"/>
        <v>0</v>
      </c>
      <c r="AN28" s="78">
        <f t="shared" si="29"/>
        <v>0</v>
      </c>
      <c r="AO28" s="78">
        <f t="shared" si="29"/>
        <v>0</v>
      </c>
      <c r="AP28" s="78">
        <f t="shared" si="29"/>
        <v>0</v>
      </c>
      <c r="AQ28" s="78">
        <f t="shared" si="29"/>
        <v>0</v>
      </c>
      <c r="AR28" s="78">
        <f t="shared" si="29"/>
        <v>0</v>
      </c>
      <c r="AS28" s="78">
        <f t="shared" si="29"/>
        <v>0</v>
      </c>
      <c r="AT28" s="78">
        <f t="shared" si="29"/>
        <v>0</v>
      </c>
      <c r="AU28" s="78">
        <f t="shared" si="29"/>
        <v>0</v>
      </c>
      <c r="AV28" s="78">
        <f t="shared" si="29"/>
        <v>0</v>
      </c>
    </row>
    <row r="29" spans="1:48">
      <c r="D29" s="25">
        <f>+D28-D17</f>
        <v>0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7"/>
      <c r="V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48" ht="12.75">
      <c r="I30" s="50"/>
      <c r="J30" s="50"/>
      <c r="K30" s="50"/>
      <c r="L30" s="50"/>
      <c r="M30" s="50"/>
      <c r="N30" s="49"/>
      <c r="O30" s="49"/>
      <c r="P30" s="49"/>
      <c r="Q30" s="49"/>
      <c r="R30" s="49"/>
      <c r="S30" s="49"/>
    </row>
    <row r="31" spans="1:48" ht="12.75">
      <c r="D31" s="25"/>
      <c r="I31" s="50"/>
      <c r="J31" s="50"/>
      <c r="K31" s="50"/>
      <c r="L31" s="50"/>
      <c r="M31" s="50"/>
      <c r="N31" s="49"/>
      <c r="O31" s="49"/>
      <c r="P31" s="49"/>
      <c r="Q31" s="49"/>
      <c r="R31" s="49"/>
      <c r="S31" s="49"/>
    </row>
    <row r="32" spans="1:48" ht="12.75">
      <c r="A32" s="47" t="s">
        <v>90</v>
      </c>
      <c r="B32" s="47"/>
      <c r="D32" s="46"/>
      <c r="E32" s="45">
        <f>D32/12</f>
        <v>0</v>
      </c>
      <c r="F32" s="24" t="s">
        <v>24</v>
      </c>
      <c r="AL32" s="73">
        <v>0.30499999999999999</v>
      </c>
      <c r="AM32" s="73">
        <v>0.09</v>
      </c>
      <c r="AO32" s="73">
        <v>0.32600000000000001</v>
      </c>
    </row>
    <row r="33" spans="1:48" ht="12.75">
      <c r="A33" s="47" t="s">
        <v>91</v>
      </c>
      <c r="B33" s="44"/>
      <c r="J33" s="43"/>
      <c r="K33" s="43"/>
      <c r="L33" s="43"/>
      <c r="M33" s="43"/>
      <c r="N33" s="43"/>
      <c r="AK33" s="24" t="s">
        <v>23</v>
      </c>
    </row>
    <row r="34" spans="1:48">
      <c r="A34" s="42" t="s">
        <v>15</v>
      </c>
      <c r="B34" s="42" t="s">
        <v>14</v>
      </c>
      <c r="C34" s="42" t="s">
        <v>13</v>
      </c>
      <c r="D34" s="42" t="s">
        <v>21</v>
      </c>
      <c r="E34" s="42" t="s">
        <v>22</v>
      </c>
      <c r="F34" s="42" t="s">
        <v>20</v>
      </c>
      <c r="G34" s="42" t="s">
        <v>19</v>
      </c>
      <c r="I34" s="40">
        <f>I19</f>
        <v>44743</v>
      </c>
      <c r="J34" s="40">
        <f t="shared" ref="J34:T34" si="30">J19</f>
        <v>44774</v>
      </c>
      <c r="K34" s="40">
        <f t="shared" si="30"/>
        <v>44805</v>
      </c>
      <c r="L34" s="40">
        <f t="shared" si="30"/>
        <v>44835</v>
      </c>
      <c r="M34" s="40">
        <f t="shared" si="30"/>
        <v>44866</v>
      </c>
      <c r="N34" s="40">
        <f t="shared" si="30"/>
        <v>44896</v>
      </c>
      <c r="O34" s="40">
        <f t="shared" si="30"/>
        <v>44927</v>
      </c>
      <c r="P34" s="40">
        <f t="shared" si="30"/>
        <v>44958</v>
      </c>
      <c r="Q34" s="40">
        <f t="shared" si="30"/>
        <v>44986</v>
      </c>
      <c r="R34" s="40">
        <f t="shared" si="30"/>
        <v>45017</v>
      </c>
      <c r="S34" s="40">
        <f t="shared" si="30"/>
        <v>45047</v>
      </c>
      <c r="T34" s="40">
        <f t="shared" si="30"/>
        <v>45078</v>
      </c>
      <c r="U34" s="41" t="s">
        <v>57</v>
      </c>
      <c r="W34" s="40">
        <f>I34</f>
        <v>44743</v>
      </c>
      <c r="X34" s="40">
        <f t="shared" ref="X34:AH34" si="31">J34</f>
        <v>44774</v>
      </c>
      <c r="Y34" s="40">
        <f t="shared" si="31"/>
        <v>44805</v>
      </c>
      <c r="Z34" s="40">
        <f t="shared" si="31"/>
        <v>44835</v>
      </c>
      <c r="AA34" s="40">
        <f t="shared" si="31"/>
        <v>44866</v>
      </c>
      <c r="AB34" s="40">
        <f t="shared" si="31"/>
        <v>44896</v>
      </c>
      <c r="AC34" s="40">
        <f t="shared" si="31"/>
        <v>44927</v>
      </c>
      <c r="AD34" s="40">
        <f t="shared" si="31"/>
        <v>44958</v>
      </c>
      <c r="AE34" s="40">
        <f t="shared" si="31"/>
        <v>44986</v>
      </c>
      <c r="AF34" s="40">
        <f t="shared" si="31"/>
        <v>45017</v>
      </c>
      <c r="AG34" s="40">
        <f t="shared" si="31"/>
        <v>45047</v>
      </c>
      <c r="AH34" s="40">
        <f t="shared" si="31"/>
        <v>45078</v>
      </c>
      <c r="AI34" s="41" t="s">
        <v>18</v>
      </c>
      <c r="AK34" s="40">
        <f>W34</f>
        <v>44743</v>
      </c>
      <c r="AL34" s="40">
        <f t="shared" ref="AL34:AV34" si="32">X34</f>
        <v>44774</v>
      </c>
      <c r="AM34" s="40">
        <f t="shared" si="32"/>
        <v>44805</v>
      </c>
      <c r="AN34" s="40">
        <f t="shared" si="32"/>
        <v>44835</v>
      </c>
      <c r="AO34" s="40">
        <f t="shared" si="32"/>
        <v>44866</v>
      </c>
      <c r="AP34" s="40">
        <f t="shared" si="32"/>
        <v>44896</v>
      </c>
      <c r="AQ34" s="40">
        <f t="shared" si="32"/>
        <v>44927</v>
      </c>
      <c r="AR34" s="40">
        <f t="shared" si="32"/>
        <v>44958</v>
      </c>
      <c r="AS34" s="40">
        <f t="shared" si="32"/>
        <v>44986</v>
      </c>
      <c r="AT34" s="40">
        <f t="shared" si="32"/>
        <v>45017</v>
      </c>
      <c r="AU34" s="40">
        <f t="shared" si="32"/>
        <v>45047</v>
      </c>
      <c r="AV34" s="40">
        <f t="shared" si="32"/>
        <v>45078</v>
      </c>
    </row>
    <row r="35" spans="1:48" ht="14.25">
      <c r="A35" s="74"/>
      <c r="B35" s="39">
        <f>IFERROR((INDEX(GrantList[Account],MATCH(A35,GrantList[Fund],0))),0)</f>
        <v>0</v>
      </c>
      <c r="C35" s="39">
        <f>IFERROR((INDEX(GrantList[Fund Desc],MATCH(A35,GrantList[Fund],0))),0)</f>
        <v>0</v>
      </c>
      <c r="D35" s="37">
        <f>+AI35</f>
        <v>0</v>
      </c>
      <c r="E35" s="38">
        <f>IFERROR((INDEX(GrantList[Study Type],MATCH(A35,GrantList[Fund],0))),0)</f>
        <v>0</v>
      </c>
      <c r="F35" s="36"/>
      <c r="G35" s="35">
        <f>IFERROR((INDEX(GrantList[Budget End Date],MATCH(A35,GrantList[Fund],0))),0)</f>
        <v>0</v>
      </c>
      <c r="H35" s="34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6">
        <f>SUM(I35:T35)/12</f>
        <v>0</v>
      </c>
      <c r="V35" s="33"/>
      <c r="W35" s="78">
        <f>IF(W$4&lt;$G35,I35*$E$32,0)</f>
        <v>0</v>
      </c>
      <c r="X35" s="78">
        <f t="shared" ref="X35:AH42" si="33">IF(X$4&lt;$G35,J35*$E$32,0)</f>
        <v>0</v>
      </c>
      <c r="Y35" s="78">
        <f t="shared" si="33"/>
        <v>0</v>
      </c>
      <c r="Z35" s="78">
        <f t="shared" si="33"/>
        <v>0</v>
      </c>
      <c r="AA35" s="78">
        <f t="shared" si="33"/>
        <v>0</v>
      </c>
      <c r="AB35" s="78">
        <f t="shared" si="33"/>
        <v>0</v>
      </c>
      <c r="AC35" s="78">
        <f t="shared" si="33"/>
        <v>0</v>
      </c>
      <c r="AD35" s="78">
        <f t="shared" si="33"/>
        <v>0</v>
      </c>
      <c r="AE35" s="78">
        <f t="shared" si="33"/>
        <v>0</v>
      </c>
      <c r="AF35" s="78">
        <f t="shared" si="33"/>
        <v>0</v>
      </c>
      <c r="AG35" s="78">
        <f t="shared" si="33"/>
        <v>0</v>
      </c>
      <c r="AH35" s="78">
        <f t="shared" si="33"/>
        <v>0</v>
      </c>
      <c r="AI35" s="79">
        <f>SUM(W35:AH35)</f>
        <v>0</v>
      </c>
      <c r="AK35" s="78">
        <f>IF(AND(AK$4&lt;=$G35,$F35="Full Time",$E35="Non-Federal"),W35*$AO$2,IF(AND(AK$4&lt;=$G35,$F35="Full Time",$E35="Federal"),W35*$AL$2,(IF(AND(AK$4&lt;=$G35,$F35="Part Time"),$W35*$AM$2,0))))</f>
        <v>0</v>
      </c>
      <c r="AL35" s="78">
        <f t="shared" ref="AL35:AV42" si="34">IF(AND(AL$4&lt;=$G35,$F35="Full Time",$E35="Non-Federal"),X35*$AO$2,IF(AND(AL$4&lt;=$G35,$F35="Full Time",$E35="Federal"),X35*$AL$2,(IF(AND(AL$4&lt;=$G35,$F35="Part Time"),$W35*$AM$2,0))))</f>
        <v>0</v>
      </c>
      <c r="AM35" s="78">
        <f t="shared" si="34"/>
        <v>0</v>
      </c>
      <c r="AN35" s="78">
        <f t="shared" si="34"/>
        <v>0</v>
      </c>
      <c r="AO35" s="78">
        <f t="shared" si="34"/>
        <v>0</v>
      </c>
      <c r="AP35" s="78">
        <f t="shared" si="34"/>
        <v>0</v>
      </c>
      <c r="AQ35" s="78">
        <f t="shared" si="34"/>
        <v>0</v>
      </c>
      <c r="AR35" s="78">
        <f t="shared" si="34"/>
        <v>0</v>
      </c>
      <c r="AS35" s="78">
        <f t="shared" si="34"/>
        <v>0</v>
      </c>
      <c r="AT35" s="78">
        <f t="shared" si="34"/>
        <v>0</v>
      </c>
      <c r="AU35" s="78">
        <f t="shared" si="34"/>
        <v>0</v>
      </c>
      <c r="AV35" s="78">
        <f t="shared" si="34"/>
        <v>0</v>
      </c>
    </row>
    <row r="36" spans="1:48" ht="14.25">
      <c r="A36" s="74"/>
      <c r="B36" s="39">
        <f>IFERROR((INDEX(GrantList[Account],MATCH(A36,GrantList[Fund],0))),0)</f>
        <v>0</v>
      </c>
      <c r="C36" s="39">
        <f>IFERROR((INDEX(GrantList[Fund Desc],MATCH(A36,GrantList[Fund],0))),0)</f>
        <v>0</v>
      </c>
      <c r="D36" s="37">
        <f t="shared" ref="D36:D42" si="35">+AI36</f>
        <v>0</v>
      </c>
      <c r="E36" s="38">
        <f>IFERROR((INDEX(GrantList[Study Type],MATCH(A36,GrantList[Fund],0))),0)</f>
        <v>0</v>
      </c>
      <c r="F36" s="36">
        <f>F35</f>
        <v>0</v>
      </c>
      <c r="G36" s="35">
        <f>IFERROR((INDEX(GrantList[Budget End Date],MATCH(A36,GrantList[Fund],0))),0)</f>
        <v>0</v>
      </c>
      <c r="H36" s="34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>
        <f t="shared" ref="U36:U43" si="36">SUM(I36:T36)/12</f>
        <v>0</v>
      </c>
      <c r="V36" s="33"/>
      <c r="W36" s="78">
        <f t="shared" ref="W36:W42" si="37">IF(W$4&lt;$G36,I36*$E$32,0)</f>
        <v>0</v>
      </c>
      <c r="X36" s="78">
        <f t="shared" si="33"/>
        <v>0</v>
      </c>
      <c r="Y36" s="78">
        <f t="shared" si="33"/>
        <v>0</v>
      </c>
      <c r="Z36" s="78">
        <f t="shared" si="33"/>
        <v>0</v>
      </c>
      <c r="AA36" s="78">
        <f t="shared" si="33"/>
        <v>0</v>
      </c>
      <c r="AB36" s="78">
        <f t="shared" si="33"/>
        <v>0</v>
      </c>
      <c r="AC36" s="78">
        <f t="shared" si="33"/>
        <v>0</v>
      </c>
      <c r="AD36" s="78">
        <f t="shared" si="33"/>
        <v>0</v>
      </c>
      <c r="AE36" s="78">
        <f t="shared" si="33"/>
        <v>0</v>
      </c>
      <c r="AF36" s="78">
        <f t="shared" si="33"/>
        <v>0</v>
      </c>
      <c r="AG36" s="78">
        <f t="shared" si="33"/>
        <v>0</v>
      </c>
      <c r="AH36" s="78">
        <f t="shared" si="33"/>
        <v>0</v>
      </c>
      <c r="AI36" s="79">
        <f t="shared" ref="AI36:AI42" si="38">SUM(W36:AH36)</f>
        <v>0</v>
      </c>
      <c r="AK36" s="78">
        <f t="shared" ref="AK36:AK42" si="39">IF(AND(AK$4&lt;=$G36,$F36="Full Time",$E36="Non-Federal"),W36*$AO$2,IF(AND(AK$4&lt;=$G36,$F36="Full Time",$E36="Federal"),W36*$AL$2,(IF(AND(AK$4&lt;=$G36,$F36="Part Time"),$W36*$AM$2,0))))</f>
        <v>0</v>
      </c>
      <c r="AL36" s="78">
        <f t="shared" si="34"/>
        <v>0</v>
      </c>
      <c r="AM36" s="78">
        <f t="shared" si="34"/>
        <v>0</v>
      </c>
      <c r="AN36" s="78">
        <f t="shared" si="34"/>
        <v>0</v>
      </c>
      <c r="AO36" s="78">
        <f t="shared" si="34"/>
        <v>0</v>
      </c>
      <c r="AP36" s="78">
        <f t="shared" si="34"/>
        <v>0</v>
      </c>
      <c r="AQ36" s="78">
        <f t="shared" si="34"/>
        <v>0</v>
      </c>
      <c r="AR36" s="78">
        <f t="shared" si="34"/>
        <v>0</v>
      </c>
      <c r="AS36" s="78">
        <f t="shared" si="34"/>
        <v>0</v>
      </c>
      <c r="AT36" s="78">
        <f t="shared" si="34"/>
        <v>0</v>
      </c>
      <c r="AU36" s="78">
        <f t="shared" si="34"/>
        <v>0</v>
      </c>
      <c r="AV36" s="78">
        <f t="shared" si="34"/>
        <v>0</v>
      </c>
    </row>
    <row r="37" spans="1:48" ht="14.25">
      <c r="A37" s="74"/>
      <c r="B37" s="39">
        <f>IFERROR((INDEX(GrantList[Account],MATCH(A37,GrantList[Fund],0))),0)</f>
        <v>0</v>
      </c>
      <c r="C37" s="39">
        <f>IFERROR((INDEX(GrantList[Fund Desc],MATCH(A37,GrantList[Fund],0))),0)</f>
        <v>0</v>
      </c>
      <c r="D37" s="37">
        <f t="shared" si="35"/>
        <v>0</v>
      </c>
      <c r="E37" s="38">
        <f>IFERROR((INDEX(GrantList[Study Type],MATCH(A37,GrantList[Fund],0))),0)</f>
        <v>0</v>
      </c>
      <c r="F37" s="36">
        <f t="shared" ref="F37:F42" si="40">F36</f>
        <v>0</v>
      </c>
      <c r="G37" s="35">
        <f>IFERROR((INDEX(GrantList[Budget End Date],MATCH(A37,GrantList[Fund],0))),0)</f>
        <v>0</v>
      </c>
      <c r="H37" s="3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6">
        <f t="shared" si="36"/>
        <v>0</v>
      </c>
      <c r="V37" s="33"/>
      <c r="W37" s="78">
        <f t="shared" si="37"/>
        <v>0</v>
      </c>
      <c r="X37" s="78">
        <f t="shared" si="33"/>
        <v>0</v>
      </c>
      <c r="Y37" s="78">
        <f t="shared" si="33"/>
        <v>0</v>
      </c>
      <c r="Z37" s="78">
        <f t="shared" si="33"/>
        <v>0</v>
      </c>
      <c r="AA37" s="78">
        <f t="shared" si="33"/>
        <v>0</v>
      </c>
      <c r="AB37" s="78">
        <f t="shared" si="33"/>
        <v>0</v>
      </c>
      <c r="AC37" s="78">
        <f t="shared" si="33"/>
        <v>0</v>
      </c>
      <c r="AD37" s="78">
        <f t="shared" si="33"/>
        <v>0</v>
      </c>
      <c r="AE37" s="78">
        <f t="shared" si="33"/>
        <v>0</v>
      </c>
      <c r="AF37" s="78">
        <f t="shared" si="33"/>
        <v>0</v>
      </c>
      <c r="AG37" s="78">
        <f t="shared" si="33"/>
        <v>0</v>
      </c>
      <c r="AH37" s="78">
        <f t="shared" si="33"/>
        <v>0</v>
      </c>
      <c r="AI37" s="79">
        <f t="shared" si="38"/>
        <v>0</v>
      </c>
      <c r="AK37" s="78">
        <f t="shared" si="39"/>
        <v>0</v>
      </c>
      <c r="AL37" s="78">
        <f t="shared" si="34"/>
        <v>0</v>
      </c>
      <c r="AM37" s="78">
        <f t="shared" si="34"/>
        <v>0</v>
      </c>
      <c r="AN37" s="78">
        <f t="shared" si="34"/>
        <v>0</v>
      </c>
      <c r="AO37" s="78">
        <f t="shared" si="34"/>
        <v>0</v>
      </c>
      <c r="AP37" s="78">
        <f t="shared" si="34"/>
        <v>0</v>
      </c>
      <c r="AQ37" s="78">
        <f t="shared" si="34"/>
        <v>0</v>
      </c>
      <c r="AR37" s="78">
        <f t="shared" si="34"/>
        <v>0</v>
      </c>
      <c r="AS37" s="78">
        <f t="shared" si="34"/>
        <v>0</v>
      </c>
      <c r="AT37" s="78">
        <f t="shared" si="34"/>
        <v>0</v>
      </c>
      <c r="AU37" s="78">
        <f t="shared" si="34"/>
        <v>0</v>
      </c>
      <c r="AV37" s="78">
        <f t="shared" si="34"/>
        <v>0</v>
      </c>
    </row>
    <row r="38" spans="1:48" ht="14.25">
      <c r="A38" s="74"/>
      <c r="B38" s="39">
        <f>IFERROR((INDEX(GrantList[Account],MATCH(A38,GrantList[Fund],0))),0)</f>
        <v>0</v>
      </c>
      <c r="C38" s="39">
        <f>IFERROR((INDEX(GrantList[Fund Desc],MATCH(A38,GrantList[Fund],0))),0)</f>
        <v>0</v>
      </c>
      <c r="D38" s="37">
        <f t="shared" si="35"/>
        <v>0</v>
      </c>
      <c r="E38" s="38">
        <f>IFERROR((INDEX(GrantList[Study Type],MATCH(A38,GrantList[Fund],0))),0)</f>
        <v>0</v>
      </c>
      <c r="F38" s="36">
        <f t="shared" si="40"/>
        <v>0</v>
      </c>
      <c r="G38" s="35">
        <f>IFERROR((INDEX(GrantList[Budget End Date],MATCH(A38,GrantList[Fund],0))),0)</f>
        <v>0</v>
      </c>
      <c r="H38" s="34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6">
        <f t="shared" si="36"/>
        <v>0</v>
      </c>
      <c r="V38" s="33"/>
      <c r="W38" s="78">
        <f t="shared" si="37"/>
        <v>0</v>
      </c>
      <c r="X38" s="78">
        <f t="shared" si="33"/>
        <v>0</v>
      </c>
      <c r="Y38" s="78">
        <f t="shared" si="33"/>
        <v>0</v>
      </c>
      <c r="Z38" s="78">
        <f t="shared" si="33"/>
        <v>0</v>
      </c>
      <c r="AA38" s="78">
        <f t="shared" si="33"/>
        <v>0</v>
      </c>
      <c r="AB38" s="78">
        <f t="shared" si="33"/>
        <v>0</v>
      </c>
      <c r="AC38" s="78">
        <f t="shared" si="33"/>
        <v>0</v>
      </c>
      <c r="AD38" s="78">
        <f t="shared" si="33"/>
        <v>0</v>
      </c>
      <c r="AE38" s="78">
        <f t="shared" si="33"/>
        <v>0</v>
      </c>
      <c r="AF38" s="78">
        <f t="shared" si="33"/>
        <v>0</v>
      </c>
      <c r="AG38" s="78">
        <f t="shared" si="33"/>
        <v>0</v>
      </c>
      <c r="AH38" s="78">
        <f t="shared" si="33"/>
        <v>0</v>
      </c>
      <c r="AI38" s="79">
        <f t="shared" si="38"/>
        <v>0</v>
      </c>
      <c r="AK38" s="78">
        <f t="shared" si="39"/>
        <v>0</v>
      </c>
      <c r="AL38" s="78">
        <f t="shared" si="34"/>
        <v>0</v>
      </c>
      <c r="AM38" s="78">
        <f t="shared" si="34"/>
        <v>0</v>
      </c>
      <c r="AN38" s="78">
        <f t="shared" si="34"/>
        <v>0</v>
      </c>
      <c r="AO38" s="78">
        <f t="shared" si="34"/>
        <v>0</v>
      </c>
      <c r="AP38" s="78">
        <f t="shared" si="34"/>
        <v>0</v>
      </c>
      <c r="AQ38" s="78">
        <f t="shared" si="34"/>
        <v>0</v>
      </c>
      <c r="AR38" s="78">
        <f t="shared" si="34"/>
        <v>0</v>
      </c>
      <c r="AS38" s="78">
        <f t="shared" si="34"/>
        <v>0</v>
      </c>
      <c r="AT38" s="78">
        <f t="shared" si="34"/>
        <v>0</v>
      </c>
      <c r="AU38" s="78">
        <f t="shared" si="34"/>
        <v>0</v>
      </c>
      <c r="AV38" s="78">
        <f t="shared" si="34"/>
        <v>0</v>
      </c>
    </row>
    <row r="39" spans="1:48" ht="14.25">
      <c r="A39" s="74"/>
      <c r="B39" s="39">
        <f>IFERROR((INDEX(GrantList[Account],MATCH(A39,GrantList[Fund],0))),0)</f>
        <v>0</v>
      </c>
      <c r="C39" s="39">
        <f>IFERROR((INDEX(GrantList[Fund Desc],MATCH(A39,GrantList[Fund],0))),0)</f>
        <v>0</v>
      </c>
      <c r="D39" s="37">
        <f t="shared" si="35"/>
        <v>0</v>
      </c>
      <c r="E39" s="38">
        <f>IFERROR((INDEX(GrantList[Study Type],MATCH(A39,GrantList[Fund],0))),0)</f>
        <v>0</v>
      </c>
      <c r="F39" s="36">
        <f t="shared" si="40"/>
        <v>0</v>
      </c>
      <c r="G39" s="35">
        <f>IFERROR((INDEX(GrantList[Budget End Date],MATCH(A39,GrantList[Fund],0))),0)</f>
        <v>0</v>
      </c>
      <c r="H39" s="34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6">
        <f t="shared" si="36"/>
        <v>0</v>
      </c>
      <c r="V39" s="33"/>
      <c r="W39" s="78">
        <f t="shared" si="37"/>
        <v>0</v>
      </c>
      <c r="X39" s="78">
        <f t="shared" si="33"/>
        <v>0</v>
      </c>
      <c r="Y39" s="78">
        <f t="shared" si="33"/>
        <v>0</v>
      </c>
      <c r="Z39" s="78">
        <f t="shared" si="33"/>
        <v>0</v>
      </c>
      <c r="AA39" s="78">
        <f t="shared" si="33"/>
        <v>0</v>
      </c>
      <c r="AB39" s="78">
        <f t="shared" si="33"/>
        <v>0</v>
      </c>
      <c r="AC39" s="78">
        <f t="shared" si="33"/>
        <v>0</v>
      </c>
      <c r="AD39" s="78">
        <f t="shared" si="33"/>
        <v>0</v>
      </c>
      <c r="AE39" s="78">
        <f t="shared" si="33"/>
        <v>0</v>
      </c>
      <c r="AF39" s="78">
        <f t="shared" si="33"/>
        <v>0</v>
      </c>
      <c r="AG39" s="78">
        <f t="shared" si="33"/>
        <v>0</v>
      </c>
      <c r="AH39" s="78">
        <f t="shared" si="33"/>
        <v>0</v>
      </c>
      <c r="AI39" s="79">
        <f t="shared" si="38"/>
        <v>0</v>
      </c>
      <c r="AK39" s="78">
        <f t="shared" si="39"/>
        <v>0</v>
      </c>
      <c r="AL39" s="78">
        <f t="shared" si="34"/>
        <v>0</v>
      </c>
      <c r="AM39" s="78">
        <f t="shared" si="34"/>
        <v>0</v>
      </c>
      <c r="AN39" s="78">
        <f t="shared" si="34"/>
        <v>0</v>
      </c>
      <c r="AO39" s="78">
        <f t="shared" si="34"/>
        <v>0</v>
      </c>
      <c r="AP39" s="78">
        <f t="shared" si="34"/>
        <v>0</v>
      </c>
      <c r="AQ39" s="78">
        <f t="shared" si="34"/>
        <v>0</v>
      </c>
      <c r="AR39" s="78">
        <f t="shared" si="34"/>
        <v>0</v>
      </c>
      <c r="AS39" s="78">
        <f t="shared" si="34"/>
        <v>0</v>
      </c>
      <c r="AT39" s="78">
        <f t="shared" si="34"/>
        <v>0</v>
      </c>
      <c r="AU39" s="78">
        <f t="shared" si="34"/>
        <v>0</v>
      </c>
      <c r="AV39" s="78">
        <f t="shared" si="34"/>
        <v>0</v>
      </c>
    </row>
    <row r="40" spans="1:48" ht="14.25">
      <c r="A40" s="74"/>
      <c r="B40" s="39">
        <f>IFERROR((INDEX(GrantList[Account],MATCH(A40,GrantList[Fund],0))),0)</f>
        <v>0</v>
      </c>
      <c r="C40" s="39">
        <f>IFERROR((INDEX(GrantList[Fund Desc],MATCH(A40,GrantList[Fund],0))),0)</f>
        <v>0</v>
      </c>
      <c r="D40" s="37">
        <f t="shared" si="35"/>
        <v>0</v>
      </c>
      <c r="E40" s="38">
        <f>IFERROR((INDEX(GrantList[Study Type],MATCH(A40,GrantList[Fund],0))),0)</f>
        <v>0</v>
      </c>
      <c r="F40" s="36">
        <f t="shared" si="40"/>
        <v>0</v>
      </c>
      <c r="G40" s="35">
        <f>IFERROR((INDEX(GrantList[Budget End Date],MATCH(A40,GrantList[Fund],0))),0)</f>
        <v>0</v>
      </c>
      <c r="H40" s="34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6">
        <f t="shared" si="36"/>
        <v>0</v>
      </c>
      <c r="V40" s="33"/>
      <c r="W40" s="78">
        <f t="shared" si="37"/>
        <v>0</v>
      </c>
      <c r="X40" s="78">
        <f t="shared" si="33"/>
        <v>0</v>
      </c>
      <c r="Y40" s="78">
        <f t="shared" si="33"/>
        <v>0</v>
      </c>
      <c r="Z40" s="78">
        <f t="shared" si="33"/>
        <v>0</v>
      </c>
      <c r="AA40" s="78">
        <f t="shared" si="33"/>
        <v>0</v>
      </c>
      <c r="AB40" s="78">
        <f t="shared" si="33"/>
        <v>0</v>
      </c>
      <c r="AC40" s="78">
        <f t="shared" si="33"/>
        <v>0</v>
      </c>
      <c r="AD40" s="78">
        <f t="shared" si="33"/>
        <v>0</v>
      </c>
      <c r="AE40" s="78">
        <f t="shared" si="33"/>
        <v>0</v>
      </c>
      <c r="AF40" s="78">
        <f t="shared" si="33"/>
        <v>0</v>
      </c>
      <c r="AG40" s="78">
        <f t="shared" si="33"/>
        <v>0</v>
      </c>
      <c r="AH40" s="78">
        <f t="shared" si="33"/>
        <v>0</v>
      </c>
      <c r="AI40" s="79">
        <f t="shared" si="38"/>
        <v>0</v>
      </c>
      <c r="AK40" s="78">
        <f t="shared" si="39"/>
        <v>0</v>
      </c>
      <c r="AL40" s="78">
        <f t="shared" si="34"/>
        <v>0</v>
      </c>
      <c r="AM40" s="78">
        <f t="shared" si="34"/>
        <v>0</v>
      </c>
      <c r="AN40" s="78">
        <f t="shared" si="34"/>
        <v>0</v>
      </c>
      <c r="AO40" s="78">
        <f t="shared" si="34"/>
        <v>0</v>
      </c>
      <c r="AP40" s="78">
        <f t="shared" si="34"/>
        <v>0</v>
      </c>
      <c r="AQ40" s="78">
        <f t="shared" si="34"/>
        <v>0</v>
      </c>
      <c r="AR40" s="78">
        <f t="shared" si="34"/>
        <v>0</v>
      </c>
      <c r="AS40" s="78">
        <f t="shared" si="34"/>
        <v>0</v>
      </c>
      <c r="AT40" s="78">
        <f t="shared" si="34"/>
        <v>0</v>
      </c>
      <c r="AU40" s="78">
        <f t="shared" si="34"/>
        <v>0</v>
      </c>
      <c r="AV40" s="78">
        <f t="shared" si="34"/>
        <v>0</v>
      </c>
    </row>
    <row r="41" spans="1:48" ht="14.25">
      <c r="A41" s="74"/>
      <c r="B41" s="39">
        <f>IFERROR((INDEX(GrantList[Account],MATCH(A41,GrantList[Fund],0))),0)</f>
        <v>0</v>
      </c>
      <c r="C41" s="39">
        <f>IFERROR((INDEX(GrantList[Fund Desc],MATCH(A41,GrantList[Fund],0))),0)</f>
        <v>0</v>
      </c>
      <c r="D41" s="37">
        <f t="shared" si="35"/>
        <v>0</v>
      </c>
      <c r="E41" s="38">
        <f>IFERROR((INDEX(GrantList[Study Type],MATCH(A41,GrantList[Fund],0))),0)</f>
        <v>0</v>
      </c>
      <c r="F41" s="36">
        <f t="shared" si="40"/>
        <v>0</v>
      </c>
      <c r="G41" s="35">
        <f>IFERROR((INDEX(GrantList[Budget End Date],MATCH(A41,GrantList[Fund],0))),0)</f>
        <v>0</v>
      </c>
      <c r="H41" s="34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6">
        <f t="shared" si="36"/>
        <v>0</v>
      </c>
      <c r="V41" s="33"/>
      <c r="W41" s="78">
        <f t="shared" si="37"/>
        <v>0</v>
      </c>
      <c r="X41" s="78">
        <f t="shared" si="33"/>
        <v>0</v>
      </c>
      <c r="Y41" s="78">
        <f t="shared" si="33"/>
        <v>0</v>
      </c>
      <c r="Z41" s="78">
        <f t="shared" si="33"/>
        <v>0</v>
      </c>
      <c r="AA41" s="78">
        <f t="shared" si="33"/>
        <v>0</v>
      </c>
      <c r="AB41" s="78">
        <f t="shared" si="33"/>
        <v>0</v>
      </c>
      <c r="AC41" s="78">
        <f t="shared" si="33"/>
        <v>0</v>
      </c>
      <c r="AD41" s="78">
        <f t="shared" si="33"/>
        <v>0</v>
      </c>
      <c r="AE41" s="78">
        <f t="shared" si="33"/>
        <v>0</v>
      </c>
      <c r="AF41" s="78">
        <f t="shared" si="33"/>
        <v>0</v>
      </c>
      <c r="AG41" s="78">
        <f t="shared" si="33"/>
        <v>0</v>
      </c>
      <c r="AH41" s="78">
        <f t="shared" si="33"/>
        <v>0</v>
      </c>
      <c r="AI41" s="79">
        <f t="shared" si="38"/>
        <v>0</v>
      </c>
      <c r="AK41" s="78">
        <f t="shared" si="39"/>
        <v>0</v>
      </c>
      <c r="AL41" s="78">
        <f t="shared" si="34"/>
        <v>0</v>
      </c>
      <c r="AM41" s="78">
        <f t="shared" si="34"/>
        <v>0</v>
      </c>
      <c r="AN41" s="78">
        <f t="shared" si="34"/>
        <v>0</v>
      </c>
      <c r="AO41" s="78">
        <f t="shared" si="34"/>
        <v>0</v>
      </c>
      <c r="AP41" s="78">
        <f t="shared" si="34"/>
        <v>0</v>
      </c>
      <c r="AQ41" s="78">
        <f t="shared" si="34"/>
        <v>0</v>
      </c>
      <c r="AR41" s="78">
        <f t="shared" si="34"/>
        <v>0</v>
      </c>
      <c r="AS41" s="78">
        <f t="shared" si="34"/>
        <v>0</v>
      </c>
      <c r="AT41" s="78">
        <f t="shared" si="34"/>
        <v>0</v>
      </c>
      <c r="AU41" s="78">
        <f t="shared" si="34"/>
        <v>0</v>
      </c>
      <c r="AV41" s="78">
        <f t="shared" si="34"/>
        <v>0</v>
      </c>
    </row>
    <row r="42" spans="1:48" ht="14.25">
      <c r="A42" s="74"/>
      <c r="B42" s="39">
        <f>IFERROR((INDEX(GrantList[Account],MATCH(A42,GrantList[Fund],0))),0)</f>
        <v>0</v>
      </c>
      <c r="C42" s="39">
        <f>IFERROR((INDEX(GrantList[Fund Desc],MATCH(A42,GrantList[Fund],0))),0)</f>
        <v>0</v>
      </c>
      <c r="D42" s="37">
        <f t="shared" si="35"/>
        <v>0</v>
      </c>
      <c r="E42" s="38">
        <f>IFERROR((INDEX(GrantList[Study Type],MATCH(A42,GrantList[Fund],0))),0)</f>
        <v>0</v>
      </c>
      <c r="F42" s="36">
        <f t="shared" si="40"/>
        <v>0</v>
      </c>
      <c r="G42" s="35">
        <f>IFERROR((INDEX(GrantList[Budget End Date],MATCH(A42,GrantList[Fund],0))),0)</f>
        <v>0</v>
      </c>
      <c r="H42" s="34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6">
        <f t="shared" si="36"/>
        <v>0</v>
      </c>
      <c r="V42" s="33"/>
      <c r="W42" s="78">
        <f t="shared" si="37"/>
        <v>0</v>
      </c>
      <c r="X42" s="78">
        <f t="shared" si="33"/>
        <v>0</v>
      </c>
      <c r="Y42" s="78">
        <f t="shared" si="33"/>
        <v>0</v>
      </c>
      <c r="Z42" s="78">
        <f t="shared" si="33"/>
        <v>0</v>
      </c>
      <c r="AA42" s="78">
        <f t="shared" si="33"/>
        <v>0</v>
      </c>
      <c r="AB42" s="78">
        <f t="shared" si="33"/>
        <v>0</v>
      </c>
      <c r="AC42" s="78">
        <f t="shared" si="33"/>
        <v>0</v>
      </c>
      <c r="AD42" s="78">
        <f t="shared" si="33"/>
        <v>0</v>
      </c>
      <c r="AE42" s="78">
        <f t="shared" si="33"/>
        <v>0</v>
      </c>
      <c r="AF42" s="78">
        <f t="shared" si="33"/>
        <v>0</v>
      </c>
      <c r="AG42" s="78">
        <f t="shared" si="33"/>
        <v>0</v>
      </c>
      <c r="AH42" s="78">
        <f t="shared" si="33"/>
        <v>0</v>
      </c>
      <c r="AI42" s="79">
        <f t="shared" si="38"/>
        <v>0</v>
      </c>
      <c r="AK42" s="78">
        <f t="shared" si="39"/>
        <v>0</v>
      </c>
      <c r="AL42" s="78">
        <f t="shared" si="34"/>
        <v>0</v>
      </c>
      <c r="AM42" s="78">
        <f t="shared" si="34"/>
        <v>0</v>
      </c>
      <c r="AN42" s="78">
        <f t="shared" si="34"/>
        <v>0</v>
      </c>
      <c r="AO42" s="78">
        <f t="shared" si="34"/>
        <v>0</v>
      </c>
      <c r="AP42" s="78">
        <f t="shared" si="34"/>
        <v>0</v>
      </c>
      <c r="AQ42" s="78">
        <f t="shared" si="34"/>
        <v>0</v>
      </c>
      <c r="AR42" s="78">
        <f t="shared" si="34"/>
        <v>0</v>
      </c>
      <c r="AS42" s="78">
        <f t="shared" si="34"/>
        <v>0</v>
      </c>
      <c r="AT42" s="78">
        <f t="shared" si="34"/>
        <v>0</v>
      </c>
      <c r="AU42" s="78">
        <f t="shared" si="34"/>
        <v>0</v>
      </c>
      <c r="AV42" s="78">
        <f t="shared" si="34"/>
        <v>0</v>
      </c>
    </row>
    <row r="43" spans="1:48" ht="13.5" customHeight="1">
      <c r="C43" s="32" t="s">
        <v>16</v>
      </c>
      <c r="D43" s="31">
        <f>SUM(D35:D42)</f>
        <v>0</v>
      </c>
      <c r="E43" s="30"/>
      <c r="F43" s="29"/>
      <c r="I43" s="76">
        <f t="shared" ref="I43:T43" si="41">SUM(I35:I42)</f>
        <v>0</v>
      </c>
      <c r="J43" s="76">
        <f t="shared" si="41"/>
        <v>0</v>
      </c>
      <c r="K43" s="76">
        <f t="shared" si="41"/>
        <v>0</v>
      </c>
      <c r="L43" s="76">
        <f t="shared" si="41"/>
        <v>0</v>
      </c>
      <c r="M43" s="76">
        <f t="shared" si="41"/>
        <v>0</v>
      </c>
      <c r="N43" s="76">
        <f t="shared" si="41"/>
        <v>0</v>
      </c>
      <c r="O43" s="76">
        <f t="shared" si="41"/>
        <v>0</v>
      </c>
      <c r="P43" s="76">
        <f t="shared" si="41"/>
        <v>0</v>
      </c>
      <c r="Q43" s="76">
        <f t="shared" si="41"/>
        <v>0</v>
      </c>
      <c r="R43" s="76">
        <f t="shared" si="41"/>
        <v>0</v>
      </c>
      <c r="S43" s="76">
        <f t="shared" si="41"/>
        <v>0</v>
      </c>
      <c r="T43" s="76">
        <f t="shared" si="41"/>
        <v>0</v>
      </c>
      <c r="U43" s="76">
        <f t="shared" si="36"/>
        <v>0</v>
      </c>
      <c r="V43" s="26"/>
      <c r="W43" s="78">
        <f>SUM(W35:W42)</f>
        <v>0</v>
      </c>
      <c r="X43" s="78">
        <f t="shared" ref="X43:AH43" si="42">SUM(X35:X42)</f>
        <v>0</v>
      </c>
      <c r="Y43" s="78">
        <f t="shared" si="42"/>
        <v>0</v>
      </c>
      <c r="Z43" s="78">
        <f t="shared" si="42"/>
        <v>0</v>
      </c>
      <c r="AA43" s="78">
        <f t="shared" si="42"/>
        <v>0</v>
      </c>
      <c r="AB43" s="78">
        <f t="shared" si="42"/>
        <v>0</v>
      </c>
      <c r="AC43" s="78">
        <f t="shared" si="42"/>
        <v>0</v>
      </c>
      <c r="AD43" s="78">
        <f t="shared" si="42"/>
        <v>0</v>
      </c>
      <c r="AE43" s="78">
        <f t="shared" si="42"/>
        <v>0</v>
      </c>
      <c r="AF43" s="78">
        <f t="shared" si="42"/>
        <v>0</v>
      </c>
      <c r="AG43" s="78">
        <f t="shared" si="42"/>
        <v>0</v>
      </c>
      <c r="AH43" s="78">
        <f t="shared" si="42"/>
        <v>0</v>
      </c>
      <c r="AI43" s="78">
        <f t="shared" ref="AI43" si="43">SUM(AI35:AI42)</f>
        <v>0</v>
      </c>
      <c r="AK43" s="78">
        <f>SUM(AK35:AK42)</f>
        <v>0</v>
      </c>
      <c r="AL43" s="78">
        <f t="shared" ref="AL43:AV43" si="44">SUM(AL35:AL42)</f>
        <v>0</v>
      </c>
      <c r="AM43" s="78">
        <f t="shared" si="44"/>
        <v>0</v>
      </c>
      <c r="AN43" s="78">
        <f t="shared" si="44"/>
        <v>0</v>
      </c>
      <c r="AO43" s="78">
        <f t="shared" si="44"/>
        <v>0</v>
      </c>
      <c r="AP43" s="78">
        <f t="shared" si="44"/>
        <v>0</v>
      </c>
      <c r="AQ43" s="78">
        <f t="shared" si="44"/>
        <v>0</v>
      </c>
      <c r="AR43" s="78">
        <f t="shared" si="44"/>
        <v>0</v>
      </c>
      <c r="AS43" s="78">
        <f t="shared" si="44"/>
        <v>0</v>
      </c>
      <c r="AT43" s="78">
        <f t="shared" si="44"/>
        <v>0</v>
      </c>
      <c r="AU43" s="78">
        <f t="shared" si="44"/>
        <v>0</v>
      </c>
      <c r="AV43" s="78">
        <f t="shared" si="44"/>
        <v>0</v>
      </c>
    </row>
    <row r="44" spans="1:48">
      <c r="D44" s="25">
        <f>+D43-D32</f>
        <v>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7"/>
      <c r="V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8" ht="12.75">
      <c r="I45" s="50"/>
      <c r="J45" s="50"/>
      <c r="K45" s="50"/>
      <c r="L45" s="50"/>
      <c r="M45" s="50"/>
      <c r="N45" s="49"/>
      <c r="O45" s="49"/>
      <c r="P45" s="49"/>
      <c r="Q45" s="49"/>
      <c r="R45" s="49"/>
      <c r="S45" s="49"/>
    </row>
    <row r="46" spans="1:48" ht="12.75">
      <c r="D46" s="25"/>
      <c r="I46" s="50"/>
      <c r="J46" s="50"/>
      <c r="K46" s="50"/>
      <c r="L46" s="50"/>
      <c r="M46" s="50"/>
      <c r="N46" s="49"/>
      <c r="O46" s="49"/>
      <c r="P46" s="49"/>
      <c r="Q46" s="49"/>
      <c r="R46" s="49"/>
      <c r="S46" s="49"/>
    </row>
    <row r="47" spans="1:48" ht="12.75">
      <c r="A47" s="47" t="s">
        <v>90</v>
      </c>
      <c r="B47" s="47"/>
      <c r="D47" s="46"/>
      <c r="E47" s="45">
        <f>D47/12</f>
        <v>0</v>
      </c>
      <c r="F47" s="24" t="s">
        <v>24</v>
      </c>
      <c r="AL47" s="73">
        <v>0.30499999999999999</v>
      </c>
      <c r="AM47" s="73">
        <v>0.09</v>
      </c>
      <c r="AO47" s="73">
        <v>0.32600000000000001</v>
      </c>
    </row>
    <row r="48" spans="1:48" ht="12.75">
      <c r="A48" s="47" t="s">
        <v>91</v>
      </c>
      <c r="B48" s="44"/>
      <c r="J48" s="43"/>
      <c r="K48" s="43"/>
      <c r="L48" s="43"/>
      <c r="M48" s="43"/>
      <c r="N48" s="43"/>
      <c r="AK48" s="24" t="s">
        <v>23</v>
      </c>
    </row>
    <row r="49" spans="1:48">
      <c r="A49" s="42" t="s">
        <v>15</v>
      </c>
      <c r="B49" s="42" t="s">
        <v>14</v>
      </c>
      <c r="C49" s="42" t="s">
        <v>13</v>
      </c>
      <c r="D49" s="42" t="s">
        <v>21</v>
      </c>
      <c r="E49" s="42" t="s">
        <v>22</v>
      </c>
      <c r="F49" s="42" t="s">
        <v>20</v>
      </c>
      <c r="G49" s="42" t="s">
        <v>19</v>
      </c>
      <c r="I49" s="40">
        <f>I34</f>
        <v>44743</v>
      </c>
      <c r="J49" s="40">
        <f t="shared" ref="J49:T49" si="45">J34</f>
        <v>44774</v>
      </c>
      <c r="K49" s="40">
        <f t="shared" si="45"/>
        <v>44805</v>
      </c>
      <c r="L49" s="40">
        <f t="shared" si="45"/>
        <v>44835</v>
      </c>
      <c r="M49" s="40">
        <f t="shared" si="45"/>
        <v>44866</v>
      </c>
      <c r="N49" s="40">
        <f t="shared" si="45"/>
        <v>44896</v>
      </c>
      <c r="O49" s="40">
        <f t="shared" si="45"/>
        <v>44927</v>
      </c>
      <c r="P49" s="40">
        <f t="shared" si="45"/>
        <v>44958</v>
      </c>
      <c r="Q49" s="40">
        <f t="shared" si="45"/>
        <v>44986</v>
      </c>
      <c r="R49" s="40">
        <f t="shared" si="45"/>
        <v>45017</v>
      </c>
      <c r="S49" s="40">
        <f t="shared" si="45"/>
        <v>45047</v>
      </c>
      <c r="T49" s="40">
        <f t="shared" si="45"/>
        <v>45078</v>
      </c>
      <c r="U49" s="41" t="s">
        <v>57</v>
      </c>
      <c r="W49" s="40">
        <f>I49</f>
        <v>44743</v>
      </c>
      <c r="X49" s="40">
        <f t="shared" ref="X49:AH49" si="46">J49</f>
        <v>44774</v>
      </c>
      <c r="Y49" s="40">
        <f t="shared" si="46"/>
        <v>44805</v>
      </c>
      <c r="Z49" s="40">
        <f t="shared" si="46"/>
        <v>44835</v>
      </c>
      <c r="AA49" s="40">
        <f t="shared" si="46"/>
        <v>44866</v>
      </c>
      <c r="AB49" s="40">
        <f t="shared" si="46"/>
        <v>44896</v>
      </c>
      <c r="AC49" s="40">
        <f t="shared" si="46"/>
        <v>44927</v>
      </c>
      <c r="AD49" s="40">
        <f t="shared" si="46"/>
        <v>44958</v>
      </c>
      <c r="AE49" s="40">
        <f t="shared" si="46"/>
        <v>44986</v>
      </c>
      <c r="AF49" s="40">
        <f t="shared" si="46"/>
        <v>45017</v>
      </c>
      <c r="AG49" s="40">
        <f t="shared" si="46"/>
        <v>45047</v>
      </c>
      <c r="AH49" s="40">
        <f t="shared" si="46"/>
        <v>45078</v>
      </c>
      <c r="AI49" s="41" t="s">
        <v>18</v>
      </c>
      <c r="AK49" s="40">
        <f>W49</f>
        <v>44743</v>
      </c>
      <c r="AL49" s="40">
        <f t="shared" ref="AL49:AV49" si="47">X49</f>
        <v>44774</v>
      </c>
      <c r="AM49" s="40">
        <f t="shared" si="47"/>
        <v>44805</v>
      </c>
      <c r="AN49" s="40">
        <f t="shared" si="47"/>
        <v>44835</v>
      </c>
      <c r="AO49" s="40">
        <f t="shared" si="47"/>
        <v>44866</v>
      </c>
      <c r="AP49" s="40">
        <f t="shared" si="47"/>
        <v>44896</v>
      </c>
      <c r="AQ49" s="40">
        <f t="shared" si="47"/>
        <v>44927</v>
      </c>
      <c r="AR49" s="40">
        <f t="shared" si="47"/>
        <v>44958</v>
      </c>
      <c r="AS49" s="40">
        <f t="shared" si="47"/>
        <v>44986</v>
      </c>
      <c r="AT49" s="40">
        <f t="shared" si="47"/>
        <v>45017</v>
      </c>
      <c r="AU49" s="40">
        <f t="shared" si="47"/>
        <v>45047</v>
      </c>
      <c r="AV49" s="40">
        <f t="shared" si="47"/>
        <v>45078</v>
      </c>
    </row>
    <row r="50" spans="1:48" ht="14.25">
      <c r="A50" s="74"/>
      <c r="B50" s="39">
        <f>IFERROR((INDEX(GrantList[Account],MATCH(A50,GrantList[Fund],0))),0)</f>
        <v>0</v>
      </c>
      <c r="C50" s="39">
        <f>IFERROR((INDEX(GrantList[Fund Desc],MATCH(A50,GrantList[Fund],0))),0)</f>
        <v>0</v>
      </c>
      <c r="D50" s="37">
        <f>+AI50</f>
        <v>0</v>
      </c>
      <c r="E50" s="38">
        <f>IFERROR((INDEX(GrantList[Study Type],MATCH(A50,GrantList[Fund],0))),0)</f>
        <v>0</v>
      </c>
      <c r="F50" s="36"/>
      <c r="G50" s="35">
        <f>IFERROR((INDEX(GrantList[Budget End Date],MATCH(A50,GrantList[Fund],0))),0)</f>
        <v>0</v>
      </c>
      <c r="H50" s="34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6">
        <f>SUM(I50:T50)/12</f>
        <v>0</v>
      </c>
      <c r="V50" s="33"/>
      <c r="W50" s="78">
        <f>IF(W$4&lt;$G50,I50*$E$47,0)</f>
        <v>0</v>
      </c>
      <c r="X50" s="78">
        <f t="shared" ref="X50:AH57" si="48">IF(X$4&lt;$G50,J50*$E$47,0)</f>
        <v>0</v>
      </c>
      <c r="Y50" s="78">
        <f t="shared" si="48"/>
        <v>0</v>
      </c>
      <c r="Z50" s="78">
        <f t="shared" si="48"/>
        <v>0</v>
      </c>
      <c r="AA50" s="78">
        <f t="shared" si="48"/>
        <v>0</v>
      </c>
      <c r="AB50" s="78">
        <f t="shared" si="48"/>
        <v>0</v>
      </c>
      <c r="AC50" s="78">
        <f t="shared" si="48"/>
        <v>0</v>
      </c>
      <c r="AD50" s="78">
        <f t="shared" si="48"/>
        <v>0</v>
      </c>
      <c r="AE50" s="78">
        <f t="shared" si="48"/>
        <v>0</v>
      </c>
      <c r="AF50" s="78">
        <f t="shared" si="48"/>
        <v>0</v>
      </c>
      <c r="AG50" s="78">
        <f t="shared" si="48"/>
        <v>0</v>
      </c>
      <c r="AH50" s="78">
        <f t="shared" si="48"/>
        <v>0</v>
      </c>
      <c r="AI50" s="79">
        <f>SUM(W50:AH50)</f>
        <v>0</v>
      </c>
      <c r="AK50" s="78">
        <f>IF(AND(AK$4&lt;=$G50,$F50="Full Time",$E50="Non-Federal"),W50*$AO$2,IF(AND(AK$4&lt;=$G50,$F50="Full Time",$E50="Federal"),W50*$AL$2,(IF(AND(AK$4&lt;=$G50,$F50="Part Time"),$W50*$AM$2,0))))</f>
        <v>0</v>
      </c>
      <c r="AL50" s="78">
        <f t="shared" ref="AL50:AV57" si="49">IF(AND(AL$4&lt;=$G50,$F50="Full Time",$E50="Non-Federal"),X50*$AO$2,IF(AND(AL$4&lt;=$G50,$F50="Full Time",$E50="Federal"),X50*$AL$2,(IF(AND(AL$4&lt;=$G50,$F50="Part Time"),$W50*$AM$2,0))))</f>
        <v>0</v>
      </c>
      <c r="AM50" s="78">
        <f t="shared" si="49"/>
        <v>0</v>
      </c>
      <c r="AN50" s="78">
        <f t="shared" si="49"/>
        <v>0</v>
      </c>
      <c r="AO50" s="78">
        <f t="shared" si="49"/>
        <v>0</v>
      </c>
      <c r="AP50" s="78">
        <f t="shared" si="49"/>
        <v>0</v>
      </c>
      <c r="AQ50" s="78">
        <f t="shared" si="49"/>
        <v>0</v>
      </c>
      <c r="AR50" s="78">
        <f t="shared" si="49"/>
        <v>0</v>
      </c>
      <c r="AS50" s="78">
        <f t="shared" si="49"/>
        <v>0</v>
      </c>
      <c r="AT50" s="78">
        <f t="shared" si="49"/>
        <v>0</v>
      </c>
      <c r="AU50" s="78">
        <f t="shared" si="49"/>
        <v>0</v>
      </c>
      <c r="AV50" s="78">
        <f t="shared" si="49"/>
        <v>0</v>
      </c>
    </row>
    <row r="51" spans="1:48" ht="14.25">
      <c r="A51" s="74"/>
      <c r="B51" s="39">
        <f>IFERROR((INDEX(GrantList[Account],MATCH(A51,GrantList[Fund],0))),0)</f>
        <v>0</v>
      </c>
      <c r="C51" s="39">
        <f>IFERROR((INDEX(GrantList[Fund Desc],MATCH(A51,GrantList[Fund],0))),0)</f>
        <v>0</v>
      </c>
      <c r="D51" s="37">
        <f t="shared" ref="D51:D57" si="50">+AI51</f>
        <v>0</v>
      </c>
      <c r="E51" s="38">
        <f>IFERROR((INDEX(GrantList[Study Type],MATCH(A51,GrantList[Fund],0))),0)</f>
        <v>0</v>
      </c>
      <c r="F51" s="36">
        <f>F50</f>
        <v>0</v>
      </c>
      <c r="G51" s="35">
        <f>IFERROR((INDEX(GrantList[Budget End Date],MATCH(A51,GrantList[Fund],0))),0)</f>
        <v>0</v>
      </c>
      <c r="H51" s="34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6">
        <f t="shared" ref="U51:U58" si="51">SUM(I51:T51)/12</f>
        <v>0</v>
      </c>
      <c r="V51" s="33"/>
      <c r="W51" s="78">
        <f t="shared" ref="W51:W57" si="52">IF(W$4&lt;$G51,I51*$E$47,0)</f>
        <v>0</v>
      </c>
      <c r="X51" s="78">
        <f t="shared" si="48"/>
        <v>0</v>
      </c>
      <c r="Y51" s="78">
        <f t="shared" si="48"/>
        <v>0</v>
      </c>
      <c r="Z51" s="78">
        <f t="shared" si="48"/>
        <v>0</v>
      </c>
      <c r="AA51" s="78">
        <f t="shared" si="48"/>
        <v>0</v>
      </c>
      <c r="AB51" s="78">
        <f t="shared" si="48"/>
        <v>0</v>
      </c>
      <c r="AC51" s="78">
        <f t="shared" si="48"/>
        <v>0</v>
      </c>
      <c r="AD51" s="78">
        <f t="shared" si="48"/>
        <v>0</v>
      </c>
      <c r="AE51" s="78">
        <f t="shared" si="48"/>
        <v>0</v>
      </c>
      <c r="AF51" s="78">
        <f t="shared" si="48"/>
        <v>0</v>
      </c>
      <c r="AG51" s="78">
        <f t="shared" si="48"/>
        <v>0</v>
      </c>
      <c r="AH51" s="78">
        <f t="shared" si="48"/>
        <v>0</v>
      </c>
      <c r="AI51" s="79">
        <f t="shared" ref="AI51:AI57" si="53">SUM(W51:AH51)</f>
        <v>0</v>
      </c>
      <c r="AK51" s="78">
        <f t="shared" ref="AK51:AK57" si="54">IF(AND(AK$4&lt;=$G51,$F51="Full Time",$E51="Non-Federal"),W51*$AO$2,IF(AND(AK$4&lt;=$G51,$F51="Full Time",$E51="Federal"),W51*$AL$2,(IF(AND(AK$4&lt;=$G51,$F51="Part Time"),$W51*$AM$2,0))))</f>
        <v>0</v>
      </c>
      <c r="AL51" s="78">
        <f t="shared" si="49"/>
        <v>0</v>
      </c>
      <c r="AM51" s="78">
        <f t="shared" si="49"/>
        <v>0</v>
      </c>
      <c r="AN51" s="78">
        <f t="shared" si="49"/>
        <v>0</v>
      </c>
      <c r="AO51" s="78">
        <f t="shared" si="49"/>
        <v>0</v>
      </c>
      <c r="AP51" s="78">
        <f t="shared" si="49"/>
        <v>0</v>
      </c>
      <c r="AQ51" s="78">
        <f t="shared" si="49"/>
        <v>0</v>
      </c>
      <c r="AR51" s="78">
        <f t="shared" si="49"/>
        <v>0</v>
      </c>
      <c r="AS51" s="78">
        <f t="shared" si="49"/>
        <v>0</v>
      </c>
      <c r="AT51" s="78">
        <f t="shared" si="49"/>
        <v>0</v>
      </c>
      <c r="AU51" s="78">
        <f t="shared" si="49"/>
        <v>0</v>
      </c>
      <c r="AV51" s="78">
        <f t="shared" si="49"/>
        <v>0</v>
      </c>
    </row>
    <row r="52" spans="1:48" ht="14.25">
      <c r="A52" s="74"/>
      <c r="B52" s="39">
        <f>IFERROR((INDEX(GrantList[Account],MATCH(A52,GrantList[Fund],0))),0)</f>
        <v>0</v>
      </c>
      <c r="C52" s="39">
        <f>IFERROR((INDEX(GrantList[Fund Desc],MATCH(A52,GrantList[Fund],0))),0)</f>
        <v>0</v>
      </c>
      <c r="D52" s="37">
        <f t="shared" si="50"/>
        <v>0</v>
      </c>
      <c r="E52" s="38">
        <f>IFERROR((INDEX(GrantList[Study Type],MATCH(A52,GrantList[Fund],0))),0)</f>
        <v>0</v>
      </c>
      <c r="F52" s="36">
        <f t="shared" ref="F52:F57" si="55">F51</f>
        <v>0</v>
      </c>
      <c r="G52" s="35">
        <f>IFERROR((INDEX(GrantList[Budget End Date],MATCH(A52,GrantList[Fund],0))),0)</f>
        <v>0</v>
      </c>
      <c r="H52" s="34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6">
        <f t="shared" si="51"/>
        <v>0</v>
      </c>
      <c r="V52" s="33"/>
      <c r="W52" s="78">
        <f t="shared" si="52"/>
        <v>0</v>
      </c>
      <c r="X52" s="78">
        <f t="shared" si="48"/>
        <v>0</v>
      </c>
      <c r="Y52" s="78">
        <f t="shared" si="48"/>
        <v>0</v>
      </c>
      <c r="Z52" s="78">
        <f t="shared" si="48"/>
        <v>0</v>
      </c>
      <c r="AA52" s="78">
        <f t="shared" si="48"/>
        <v>0</v>
      </c>
      <c r="AB52" s="78">
        <f t="shared" si="48"/>
        <v>0</v>
      </c>
      <c r="AC52" s="78">
        <f t="shared" si="48"/>
        <v>0</v>
      </c>
      <c r="AD52" s="78">
        <f t="shared" si="48"/>
        <v>0</v>
      </c>
      <c r="AE52" s="78">
        <f t="shared" si="48"/>
        <v>0</v>
      </c>
      <c r="AF52" s="78">
        <f t="shared" si="48"/>
        <v>0</v>
      </c>
      <c r="AG52" s="78">
        <f t="shared" si="48"/>
        <v>0</v>
      </c>
      <c r="AH52" s="78">
        <f t="shared" si="48"/>
        <v>0</v>
      </c>
      <c r="AI52" s="79">
        <f t="shared" si="53"/>
        <v>0</v>
      </c>
      <c r="AK52" s="78">
        <f t="shared" si="54"/>
        <v>0</v>
      </c>
      <c r="AL52" s="78">
        <f t="shared" si="49"/>
        <v>0</v>
      </c>
      <c r="AM52" s="78">
        <f t="shared" si="49"/>
        <v>0</v>
      </c>
      <c r="AN52" s="78">
        <f t="shared" si="49"/>
        <v>0</v>
      </c>
      <c r="AO52" s="78">
        <f t="shared" si="49"/>
        <v>0</v>
      </c>
      <c r="AP52" s="78">
        <f t="shared" si="49"/>
        <v>0</v>
      </c>
      <c r="AQ52" s="78">
        <f t="shared" si="49"/>
        <v>0</v>
      </c>
      <c r="AR52" s="78">
        <f t="shared" si="49"/>
        <v>0</v>
      </c>
      <c r="AS52" s="78">
        <f t="shared" si="49"/>
        <v>0</v>
      </c>
      <c r="AT52" s="78">
        <f t="shared" si="49"/>
        <v>0</v>
      </c>
      <c r="AU52" s="78">
        <f t="shared" si="49"/>
        <v>0</v>
      </c>
      <c r="AV52" s="78">
        <f t="shared" si="49"/>
        <v>0</v>
      </c>
    </row>
    <row r="53" spans="1:48" ht="14.25">
      <c r="A53" s="74"/>
      <c r="B53" s="39">
        <f>IFERROR((INDEX(GrantList[Account],MATCH(A53,GrantList[Fund],0))),0)</f>
        <v>0</v>
      </c>
      <c r="C53" s="39">
        <f>IFERROR((INDEX(GrantList[Fund Desc],MATCH(A53,GrantList[Fund],0))),0)</f>
        <v>0</v>
      </c>
      <c r="D53" s="37">
        <f t="shared" si="50"/>
        <v>0</v>
      </c>
      <c r="E53" s="38">
        <f>IFERROR((INDEX(GrantList[Study Type],MATCH(A53,GrantList[Fund],0))),0)</f>
        <v>0</v>
      </c>
      <c r="F53" s="36">
        <f t="shared" si="55"/>
        <v>0</v>
      </c>
      <c r="G53" s="35">
        <f>IFERROR((INDEX(GrantList[Budget End Date],MATCH(A53,GrantList[Fund],0))),0)</f>
        <v>0</v>
      </c>
      <c r="H53" s="34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6">
        <f t="shared" si="51"/>
        <v>0</v>
      </c>
      <c r="V53" s="33"/>
      <c r="W53" s="78">
        <f t="shared" si="52"/>
        <v>0</v>
      </c>
      <c r="X53" s="78">
        <f t="shared" si="48"/>
        <v>0</v>
      </c>
      <c r="Y53" s="78">
        <f t="shared" si="48"/>
        <v>0</v>
      </c>
      <c r="Z53" s="78">
        <f t="shared" si="48"/>
        <v>0</v>
      </c>
      <c r="AA53" s="78">
        <f t="shared" si="48"/>
        <v>0</v>
      </c>
      <c r="AB53" s="78">
        <f t="shared" si="48"/>
        <v>0</v>
      </c>
      <c r="AC53" s="78">
        <f t="shared" si="48"/>
        <v>0</v>
      </c>
      <c r="AD53" s="78">
        <f t="shared" si="48"/>
        <v>0</v>
      </c>
      <c r="AE53" s="78">
        <f t="shared" si="48"/>
        <v>0</v>
      </c>
      <c r="AF53" s="78">
        <f t="shared" si="48"/>
        <v>0</v>
      </c>
      <c r="AG53" s="78">
        <f t="shared" si="48"/>
        <v>0</v>
      </c>
      <c r="AH53" s="78">
        <f t="shared" si="48"/>
        <v>0</v>
      </c>
      <c r="AI53" s="79">
        <f t="shared" si="53"/>
        <v>0</v>
      </c>
      <c r="AK53" s="78">
        <f t="shared" si="54"/>
        <v>0</v>
      </c>
      <c r="AL53" s="78">
        <f t="shared" si="49"/>
        <v>0</v>
      </c>
      <c r="AM53" s="78">
        <f t="shared" si="49"/>
        <v>0</v>
      </c>
      <c r="AN53" s="78">
        <f t="shared" si="49"/>
        <v>0</v>
      </c>
      <c r="AO53" s="78">
        <f t="shared" si="49"/>
        <v>0</v>
      </c>
      <c r="AP53" s="78">
        <f t="shared" si="49"/>
        <v>0</v>
      </c>
      <c r="AQ53" s="78">
        <f t="shared" si="49"/>
        <v>0</v>
      </c>
      <c r="AR53" s="78">
        <f t="shared" si="49"/>
        <v>0</v>
      </c>
      <c r="AS53" s="78">
        <f t="shared" si="49"/>
        <v>0</v>
      </c>
      <c r="AT53" s="78">
        <f t="shared" si="49"/>
        <v>0</v>
      </c>
      <c r="AU53" s="78">
        <f t="shared" si="49"/>
        <v>0</v>
      </c>
      <c r="AV53" s="78">
        <f t="shared" si="49"/>
        <v>0</v>
      </c>
    </row>
    <row r="54" spans="1:48" ht="14.25">
      <c r="A54" s="74"/>
      <c r="B54" s="39">
        <f>IFERROR((INDEX(GrantList[Account],MATCH(A54,GrantList[Fund],0))),0)</f>
        <v>0</v>
      </c>
      <c r="C54" s="39">
        <f>IFERROR((INDEX(GrantList[Fund Desc],MATCH(A54,GrantList[Fund],0))),0)</f>
        <v>0</v>
      </c>
      <c r="D54" s="37">
        <f t="shared" si="50"/>
        <v>0</v>
      </c>
      <c r="E54" s="38">
        <f>IFERROR((INDEX(GrantList[Study Type],MATCH(A54,GrantList[Fund],0))),0)</f>
        <v>0</v>
      </c>
      <c r="F54" s="36">
        <f t="shared" si="55"/>
        <v>0</v>
      </c>
      <c r="G54" s="35">
        <f>IFERROR((INDEX(GrantList[Budget End Date],MATCH(A54,GrantList[Fund],0))),0)</f>
        <v>0</v>
      </c>
      <c r="H54" s="34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6">
        <f t="shared" si="51"/>
        <v>0</v>
      </c>
      <c r="V54" s="33"/>
      <c r="W54" s="78">
        <f t="shared" si="52"/>
        <v>0</v>
      </c>
      <c r="X54" s="78">
        <f t="shared" si="48"/>
        <v>0</v>
      </c>
      <c r="Y54" s="78">
        <f t="shared" si="48"/>
        <v>0</v>
      </c>
      <c r="Z54" s="78">
        <f t="shared" si="48"/>
        <v>0</v>
      </c>
      <c r="AA54" s="78">
        <f t="shared" si="48"/>
        <v>0</v>
      </c>
      <c r="AB54" s="78">
        <f t="shared" si="48"/>
        <v>0</v>
      </c>
      <c r="AC54" s="78">
        <f t="shared" si="48"/>
        <v>0</v>
      </c>
      <c r="AD54" s="78">
        <f t="shared" si="48"/>
        <v>0</v>
      </c>
      <c r="AE54" s="78">
        <f t="shared" si="48"/>
        <v>0</v>
      </c>
      <c r="AF54" s="78">
        <f t="shared" si="48"/>
        <v>0</v>
      </c>
      <c r="AG54" s="78">
        <f t="shared" si="48"/>
        <v>0</v>
      </c>
      <c r="AH54" s="78">
        <f t="shared" si="48"/>
        <v>0</v>
      </c>
      <c r="AI54" s="79">
        <f t="shared" si="53"/>
        <v>0</v>
      </c>
      <c r="AK54" s="78">
        <f t="shared" si="54"/>
        <v>0</v>
      </c>
      <c r="AL54" s="78">
        <f t="shared" si="49"/>
        <v>0</v>
      </c>
      <c r="AM54" s="78">
        <f t="shared" si="49"/>
        <v>0</v>
      </c>
      <c r="AN54" s="78">
        <f t="shared" si="49"/>
        <v>0</v>
      </c>
      <c r="AO54" s="78">
        <f t="shared" si="49"/>
        <v>0</v>
      </c>
      <c r="AP54" s="78">
        <f t="shared" si="49"/>
        <v>0</v>
      </c>
      <c r="AQ54" s="78">
        <f t="shared" si="49"/>
        <v>0</v>
      </c>
      <c r="AR54" s="78">
        <f t="shared" si="49"/>
        <v>0</v>
      </c>
      <c r="AS54" s="78">
        <f t="shared" si="49"/>
        <v>0</v>
      </c>
      <c r="AT54" s="78">
        <f t="shared" si="49"/>
        <v>0</v>
      </c>
      <c r="AU54" s="78">
        <f t="shared" si="49"/>
        <v>0</v>
      </c>
      <c r="AV54" s="78">
        <f t="shared" si="49"/>
        <v>0</v>
      </c>
    </row>
    <row r="55" spans="1:48" ht="14.25">
      <c r="A55" s="74"/>
      <c r="B55" s="39">
        <f>IFERROR((INDEX(GrantList[Account],MATCH(A55,GrantList[Fund],0))),0)</f>
        <v>0</v>
      </c>
      <c r="C55" s="39">
        <f>IFERROR((INDEX(GrantList[Fund Desc],MATCH(A55,GrantList[Fund],0))),0)</f>
        <v>0</v>
      </c>
      <c r="D55" s="37">
        <f t="shared" si="50"/>
        <v>0</v>
      </c>
      <c r="E55" s="38">
        <f>IFERROR((INDEX(GrantList[Study Type],MATCH(A55,GrantList[Fund],0))),0)</f>
        <v>0</v>
      </c>
      <c r="F55" s="36">
        <f t="shared" si="55"/>
        <v>0</v>
      </c>
      <c r="G55" s="35">
        <f>IFERROR((INDEX(GrantList[Budget End Date],MATCH(A55,GrantList[Fund],0))),0)</f>
        <v>0</v>
      </c>
      <c r="H55" s="34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6">
        <f t="shared" si="51"/>
        <v>0</v>
      </c>
      <c r="V55" s="33"/>
      <c r="W55" s="78">
        <f t="shared" si="52"/>
        <v>0</v>
      </c>
      <c r="X55" s="78">
        <f t="shared" si="48"/>
        <v>0</v>
      </c>
      <c r="Y55" s="78">
        <f t="shared" si="48"/>
        <v>0</v>
      </c>
      <c r="Z55" s="78">
        <f t="shared" si="48"/>
        <v>0</v>
      </c>
      <c r="AA55" s="78">
        <f t="shared" si="48"/>
        <v>0</v>
      </c>
      <c r="AB55" s="78">
        <f t="shared" si="48"/>
        <v>0</v>
      </c>
      <c r="AC55" s="78">
        <f t="shared" si="48"/>
        <v>0</v>
      </c>
      <c r="AD55" s="78">
        <f t="shared" si="48"/>
        <v>0</v>
      </c>
      <c r="AE55" s="78">
        <f t="shared" si="48"/>
        <v>0</v>
      </c>
      <c r="AF55" s="78">
        <f t="shared" si="48"/>
        <v>0</v>
      </c>
      <c r="AG55" s="78">
        <f t="shared" si="48"/>
        <v>0</v>
      </c>
      <c r="AH55" s="78">
        <f t="shared" si="48"/>
        <v>0</v>
      </c>
      <c r="AI55" s="79">
        <f t="shared" si="53"/>
        <v>0</v>
      </c>
      <c r="AK55" s="78">
        <f t="shared" si="54"/>
        <v>0</v>
      </c>
      <c r="AL55" s="78">
        <f t="shared" si="49"/>
        <v>0</v>
      </c>
      <c r="AM55" s="78">
        <f t="shared" si="49"/>
        <v>0</v>
      </c>
      <c r="AN55" s="78">
        <f t="shared" si="49"/>
        <v>0</v>
      </c>
      <c r="AO55" s="78">
        <f t="shared" si="49"/>
        <v>0</v>
      </c>
      <c r="AP55" s="78">
        <f t="shared" si="49"/>
        <v>0</v>
      </c>
      <c r="AQ55" s="78">
        <f t="shared" si="49"/>
        <v>0</v>
      </c>
      <c r="AR55" s="78">
        <f t="shared" si="49"/>
        <v>0</v>
      </c>
      <c r="AS55" s="78">
        <f t="shared" si="49"/>
        <v>0</v>
      </c>
      <c r="AT55" s="78">
        <f t="shared" si="49"/>
        <v>0</v>
      </c>
      <c r="AU55" s="78">
        <f t="shared" si="49"/>
        <v>0</v>
      </c>
      <c r="AV55" s="78">
        <f t="shared" si="49"/>
        <v>0</v>
      </c>
    </row>
    <row r="56" spans="1:48" ht="14.25">
      <c r="A56" s="74"/>
      <c r="B56" s="39">
        <f>IFERROR((INDEX(GrantList[Account],MATCH(A56,GrantList[Fund],0))),0)</f>
        <v>0</v>
      </c>
      <c r="C56" s="39">
        <f>IFERROR((INDEX(GrantList[Fund Desc],MATCH(A56,GrantList[Fund],0))),0)</f>
        <v>0</v>
      </c>
      <c r="D56" s="37">
        <f t="shared" si="50"/>
        <v>0</v>
      </c>
      <c r="E56" s="38">
        <f>IFERROR((INDEX(GrantList[Study Type],MATCH(A56,GrantList[Fund],0))),0)</f>
        <v>0</v>
      </c>
      <c r="F56" s="36">
        <f t="shared" si="55"/>
        <v>0</v>
      </c>
      <c r="G56" s="35">
        <f>IFERROR((INDEX(GrantList[Budget End Date],MATCH(A56,GrantList[Fund],0))),0)</f>
        <v>0</v>
      </c>
      <c r="H56" s="34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6">
        <f t="shared" si="51"/>
        <v>0</v>
      </c>
      <c r="V56" s="33"/>
      <c r="W56" s="78">
        <f t="shared" si="52"/>
        <v>0</v>
      </c>
      <c r="X56" s="78">
        <f t="shared" si="48"/>
        <v>0</v>
      </c>
      <c r="Y56" s="78">
        <f t="shared" si="48"/>
        <v>0</v>
      </c>
      <c r="Z56" s="78">
        <f t="shared" si="48"/>
        <v>0</v>
      </c>
      <c r="AA56" s="78">
        <f t="shared" si="48"/>
        <v>0</v>
      </c>
      <c r="AB56" s="78">
        <f t="shared" si="48"/>
        <v>0</v>
      </c>
      <c r="AC56" s="78">
        <f t="shared" si="48"/>
        <v>0</v>
      </c>
      <c r="AD56" s="78">
        <f t="shared" si="48"/>
        <v>0</v>
      </c>
      <c r="AE56" s="78">
        <f t="shared" si="48"/>
        <v>0</v>
      </c>
      <c r="AF56" s="78">
        <f t="shared" si="48"/>
        <v>0</v>
      </c>
      <c r="AG56" s="78">
        <f t="shared" si="48"/>
        <v>0</v>
      </c>
      <c r="AH56" s="78">
        <f t="shared" si="48"/>
        <v>0</v>
      </c>
      <c r="AI56" s="79">
        <f t="shared" si="53"/>
        <v>0</v>
      </c>
      <c r="AK56" s="78">
        <f t="shared" si="54"/>
        <v>0</v>
      </c>
      <c r="AL56" s="78">
        <f t="shared" si="49"/>
        <v>0</v>
      </c>
      <c r="AM56" s="78">
        <f t="shared" si="49"/>
        <v>0</v>
      </c>
      <c r="AN56" s="78">
        <f t="shared" si="49"/>
        <v>0</v>
      </c>
      <c r="AO56" s="78">
        <f t="shared" si="49"/>
        <v>0</v>
      </c>
      <c r="AP56" s="78">
        <f t="shared" si="49"/>
        <v>0</v>
      </c>
      <c r="AQ56" s="78">
        <f t="shared" si="49"/>
        <v>0</v>
      </c>
      <c r="AR56" s="78">
        <f t="shared" si="49"/>
        <v>0</v>
      </c>
      <c r="AS56" s="78">
        <f t="shared" si="49"/>
        <v>0</v>
      </c>
      <c r="AT56" s="78">
        <f t="shared" si="49"/>
        <v>0</v>
      </c>
      <c r="AU56" s="78">
        <f t="shared" si="49"/>
        <v>0</v>
      </c>
      <c r="AV56" s="78">
        <f t="shared" si="49"/>
        <v>0</v>
      </c>
    </row>
    <row r="57" spans="1:48" ht="14.25">
      <c r="A57" s="74"/>
      <c r="B57" s="39">
        <f>IFERROR((INDEX(GrantList[Account],MATCH(A57,GrantList[Fund],0))),0)</f>
        <v>0</v>
      </c>
      <c r="C57" s="39">
        <f>IFERROR((INDEX(GrantList[Fund Desc],MATCH(A57,GrantList[Fund],0))),0)</f>
        <v>0</v>
      </c>
      <c r="D57" s="37">
        <f t="shared" si="50"/>
        <v>0</v>
      </c>
      <c r="E57" s="38">
        <f>IFERROR((INDEX(GrantList[Study Type],MATCH(A57,GrantList[Fund],0))),0)</f>
        <v>0</v>
      </c>
      <c r="F57" s="36">
        <f t="shared" si="55"/>
        <v>0</v>
      </c>
      <c r="G57" s="35">
        <f>IFERROR((INDEX(GrantList[Budget End Date],MATCH(A57,GrantList[Fund],0))),0)</f>
        <v>0</v>
      </c>
      <c r="H57" s="34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6">
        <f t="shared" si="51"/>
        <v>0</v>
      </c>
      <c r="V57" s="33"/>
      <c r="W57" s="78">
        <f t="shared" si="52"/>
        <v>0</v>
      </c>
      <c r="X57" s="78">
        <f t="shared" si="48"/>
        <v>0</v>
      </c>
      <c r="Y57" s="78">
        <f t="shared" si="48"/>
        <v>0</v>
      </c>
      <c r="Z57" s="78">
        <f t="shared" si="48"/>
        <v>0</v>
      </c>
      <c r="AA57" s="78">
        <f t="shared" si="48"/>
        <v>0</v>
      </c>
      <c r="AB57" s="78">
        <f t="shared" si="48"/>
        <v>0</v>
      </c>
      <c r="AC57" s="78">
        <f t="shared" si="48"/>
        <v>0</v>
      </c>
      <c r="AD57" s="78">
        <f t="shared" si="48"/>
        <v>0</v>
      </c>
      <c r="AE57" s="78">
        <f t="shared" si="48"/>
        <v>0</v>
      </c>
      <c r="AF57" s="78">
        <f t="shared" si="48"/>
        <v>0</v>
      </c>
      <c r="AG57" s="78">
        <f t="shared" si="48"/>
        <v>0</v>
      </c>
      <c r="AH57" s="78">
        <f t="shared" si="48"/>
        <v>0</v>
      </c>
      <c r="AI57" s="79">
        <f t="shared" si="53"/>
        <v>0</v>
      </c>
      <c r="AK57" s="78">
        <f t="shared" si="54"/>
        <v>0</v>
      </c>
      <c r="AL57" s="78">
        <f t="shared" si="49"/>
        <v>0</v>
      </c>
      <c r="AM57" s="78">
        <f t="shared" si="49"/>
        <v>0</v>
      </c>
      <c r="AN57" s="78">
        <f t="shared" si="49"/>
        <v>0</v>
      </c>
      <c r="AO57" s="78">
        <f t="shared" si="49"/>
        <v>0</v>
      </c>
      <c r="AP57" s="78">
        <f t="shared" si="49"/>
        <v>0</v>
      </c>
      <c r="AQ57" s="78">
        <f t="shared" si="49"/>
        <v>0</v>
      </c>
      <c r="AR57" s="78">
        <f t="shared" si="49"/>
        <v>0</v>
      </c>
      <c r="AS57" s="78">
        <f t="shared" si="49"/>
        <v>0</v>
      </c>
      <c r="AT57" s="78">
        <f t="shared" si="49"/>
        <v>0</v>
      </c>
      <c r="AU57" s="78">
        <f t="shared" si="49"/>
        <v>0</v>
      </c>
      <c r="AV57" s="78">
        <f t="shared" si="49"/>
        <v>0</v>
      </c>
    </row>
    <row r="58" spans="1:48" ht="13.5" customHeight="1">
      <c r="C58" s="32" t="s">
        <v>16</v>
      </c>
      <c r="D58" s="31">
        <f>SUM(D50:D57)</f>
        <v>0</v>
      </c>
      <c r="E58" s="30"/>
      <c r="F58" s="29"/>
      <c r="I58" s="76">
        <f t="shared" ref="I58:T58" si="56">SUM(I50:I57)</f>
        <v>0</v>
      </c>
      <c r="J58" s="76">
        <f t="shared" si="56"/>
        <v>0</v>
      </c>
      <c r="K58" s="76">
        <f t="shared" si="56"/>
        <v>0</v>
      </c>
      <c r="L58" s="76">
        <f t="shared" si="56"/>
        <v>0</v>
      </c>
      <c r="M58" s="76">
        <f t="shared" si="56"/>
        <v>0</v>
      </c>
      <c r="N58" s="76">
        <f t="shared" si="56"/>
        <v>0</v>
      </c>
      <c r="O58" s="76">
        <f t="shared" si="56"/>
        <v>0</v>
      </c>
      <c r="P58" s="76">
        <f t="shared" si="56"/>
        <v>0</v>
      </c>
      <c r="Q58" s="76">
        <f t="shared" si="56"/>
        <v>0</v>
      </c>
      <c r="R58" s="76">
        <f t="shared" si="56"/>
        <v>0</v>
      </c>
      <c r="S58" s="76">
        <f t="shared" si="56"/>
        <v>0</v>
      </c>
      <c r="T58" s="76">
        <f t="shared" si="56"/>
        <v>0</v>
      </c>
      <c r="U58" s="76">
        <f t="shared" si="51"/>
        <v>0</v>
      </c>
      <c r="V58" s="26"/>
      <c r="W58" s="78">
        <f>SUM(W50:W57)</f>
        <v>0</v>
      </c>
      <c r="X58" s="78">
        <f t="shared" ref="X58:AH58" si="57">SUM(X50:X57)</f>
        <v>0</v>
      </c>
      <c r="Y58" s="78">
        <f t="shared" si="57"/>
        <v>0</v>
      </c>
      <c r="Z58" s="78">
        <f t="shared" si="57"/>
        <v>0</v>
      </c>
      <c r="AA58" s="78">
        <f t="shared" si="57"/>
        <v>0</v>
      </c>
      <c r="AB58" s="78">
        <f t="shared" si="57"/>
        <v>0</v>
      </c>
      <c r="AC58" s="78">
        <f t="shared" si="57"/>
        <v>0</v>
      </c>
      <c r="AD58" s="78">
        <f t="shared" si="57"/>
        <v>0</v>
      </c>
      <c r="AE58" s="78">
        <f t="shared" si="57"/>
        <v>0</v>
      </c>
      <c r="AF58" s="78">
        <f t="shared" si="57"/>
        <v>0</v>
      </c>
      <c r="AG58" s="78">
        <f t="shared" si="57"/>
        <v>0</v>
      </c>
      <c r="AH58" s="78">
        <f t="shared" si="57"/>
        <v>0</v>
      </c>
      <c r="AI58" s="78">
        <f t="shared" ref="AI58" si="58">SUM(AI50:AI57)</f>
        <v>0</v>
      </c>
      <c r="AK58" s="78">
        <f>SUM(AK50:AK57)</f>
        <v>0</v>
      </c>
      <c r="AL58" s="78">
        <f t="shared" ref="AL58:AV58" si="59">SUM(AL50:AL57)</f>
        <v>0</v>
      </c>
      <c r="AM58" s="78">
        <f t="shared" si="59"/>
        <v>0</v>
      </c>
      <c r="AN58" s="78">
        <f t="shared" si="59"/>
        <v>0</v>
      </c>
      <c r="AO58" s="78">
        <f t="shared" si="59"/>
        <v>0</v>
      </c>
      <c r="AP58" s="78">
        <f t="shared" si="59"/>
        <v>0</v>
      </c>
      <c r="AQ58" s="78">
        <f t="shared" si="59"/>
        <v>0</v>
      </c>
      <c r="AR58" s="78">
        <f t="shared" si="59"/>
        <v>0</v>
      </c>
      <c r="AS58" s="78">
        <f t="shared" si="59"/>
        <v>0</v>
      </c>
      <c r="AT58" s="78">
        <f t="shared" si="59"/>
        <v>0</v>
      </c>
      <c r="AU58" s="78">
        <f t="shared" si="59"/>
        <v>0</v>
      </c>
      <c r="AV58" s="78">
        <f t="shared" si="59"/>
        <v>0</v>
      </c>
    </row>
    <row r="59" spans="1:48">
      <c r="D59" s="25">
        <f>+D58-D47</f>
        <v>0</v>
      </c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7"/>
      <c r="V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48" ht="12.75">
      <c r="I60" s="50"/>
      <c r="J60" s="50"/>
      <c r="K60" s="50"/>
      <c r="L60" s="50"/>
      <c r="M60" s="50"/>
      <c r="N60" s="49"/>
      <c r="O60" s="49"/>
      <c r="P60" s="49"/>
      <c r="Q60" s="49"/>
      <c r="R60" s="49"/>
      <c r="S60" s="49"/>
    </row>
    <row r="61" spans="1:48" ht="12.75">
      <c r="I61" s="50"/>
      <c r="J61" s="50"/>
      <c r="K61" s="50"/>
      <c r="L61" s="50"/>
      <c r="M61" s="50"/>
      <c r="N61" s="49"/>
      <c r="O61" s="49"/>
      <c r="P61" s="49"/>
      <c r="Q61" s="49"/>
      <c r="R61" s="49"/>
      <c r="S61" s="49"/>
    </row>
    <row r="62" spans="1:48" ht="12.75">
      <c r="A62" s="47" t="s">
        <v>90</v>
      </c>
      <c r="B62" s="47"/>
      <c r="D62" s="46"/>
      <c r="E62" s="45">
        <f>D62/12</f>
        <v>0</v>
      </c>
      <c r="F62" s="24" t="s">
        <v>24</v>
      </c>
      <c r="AL62" s="73">
        <v>0.30499999999999999</v>
      </c>
      <c r="AM62" s="73">
        <v>0.09</v>
      </c>
      <c r="AO62" s="73">
        <v>0.32600000000000001</v>
      </c>
    </row>
    <row r="63" spans="1:48" ht="12.75">
      <c r="A63" s="47" t="s">
        <v>91</v>
      </c>
      <c r="B63" s="44"/>
      <c r="J63" s="43"/>
      <c r="K63" s="43"/>
      <c r="L63" s="43"/>
      <c r="M63" s="43"/>
      <c r="N63" s="43"/>
      <c r="AK63" s="24" t="s">
        <v>23</v>
      </c>
    </row>
    <row r="64" spans="1:48">
      <c r="A64" s="42" t="s">
        <v>15</v>
      </c>
      <c r="B64" s="42" t="s">
        <v>14</v>
      </c>
      <c r="C64" s="42" t="s">
        <v>13</v>
      </c>
      <c r="D64" s="42" t="s">
        <v>21</v>
      </c>
      <c r="E64" s="42" t="s">
        <v>22</v>
      </c>
      <c r="F64" s="42" t="s">
        <v>20</v>
      </c>
      <c r="G64" s="42" t="s">
        <v>19</v>
      </c>
      <c r="I64" s="40">
        <f>I49</f>
        <v>44743</v>
      </c>
      <c r="J64" s="40">
        <f t="shared" ref="J64:T64" si="60">J49</f>
        <v>44774</v>
      </c>
      <c r="K64" s="40">
        <f t="shared" si="60"/>
        <v>44805</v>
      </c>
      <c r="L64" s="40">
        <f t="shared" si="60"/>
        <v>44835</v>
      </c>
      <c r="M64" s="40">
        <f t="shared" si="60"/>
        <v>44866</v>
      </c>
      <c r="N64" s="40">
        <f t="shared" si="60"/>
        <v>44896</v>
      </c>
      <c r="O64" s="40">
        <f t="shared" si="60"/>
        <v>44927</v>
      </c>
      <c r="P64" s="40">
        <f t="shared" si="60"/>
        <v>44958</v>
      </c>
      <c r="Q64" s="40">
        <f t="shared" si="60"/>
        <v>44986</v>
      </c>
      <c r="R64" s="40">
        <f t="shared" si="60"/>
        <v>45017</v>
      </c>
      <c r="S64" s="40">
        <f t="shared" si="60"/>
        <v>45047</v>
      </c>
      <c r="T64" s="40">
        <f t="shared" si="60"/>
        <v>45078</v>
      </c>
      <c r="U64" s="41" t="s">
        <v>57</v>
      </c>
      <c r="W64" s="40">
        <f>I64</f>
        <v>44743</v>
      </c>
      <c r="X64" s="40">
        <f t="shared" ref="X64:AH64" si="61">J64</f>
        <v>44774</v>
      </c>
      <c r="Y64" s="40">
        <f t="shared" si="61"/>
        <v>44805</v>
      </c>
      <c r="Z64" s="40">
        <f t="shared" si="61"/>
        <v>44835</v>
      </c>
      <c r="AA64" s="40">
        <f t="shared" si="61"/>
        <v>44866</v>
      </c>
      <c r="AB64" s="40">
        <f t="shared" si="61"/>
        <v>44896</v>
      </c>
      <c r="AC64" s="40">
        <f t="shared" si="61"/>
        <v>44927</v>
      </c>
      <c r="AD64" s="40">
        <f t="shared" si="61"/>
        <v>44958</v>
      </c>
      <c r="AE64" s="40">
        <f t="shared" si="61"/>
        <v>44986</v>
      </c>
      <c r="AF64" s="40">
        <f t="shared" si="61"/>
        <v>45017</v>
      </c>
      <c r="AG64" s="40">
        <f t="shared" si="61"/>
        <v>45047</v>
      </c>
      <c r="AH64" s="40">
        <f t="shared" si="61"/>
        <v>45078</v>
      </c>
      <c r="AI64" s="41" t="s">
        <v>18</v>
      </c>
      <c r="AK64" s="40">
        <f>W64</f>
        <v>44743</v>
      </c>
      <c r="AL64" s="40">
        <f t="shared" ref="AL64:AV64" si="62">X64</f>
        <v>44774</v>
      </c>
      <c r="AM64" s="40">
        <f t="shared" si="62"/>
        <v>44805</v>
      </c>
      <c r="AN64" s="40">
        <f t="shared" si="62"/>
        <v>44835</v>
      </c>
      <c r="AO64" s="40">
        <f t="shared" si="62"/>
        <v>44866</v>
      </c>
      <c r="AP64" s="40">
        <f t="shared" si="62"/>
        <v>44896</v>
      </c>
      <c r="AQ64" s="40">
        <f t="shared" si="62"/>
        <v>44927</v>
      </c>
      <c r="AR64" s="40">
        <f t="shared" si="62"/>
        <v>44958</v>
      </c>
      <c r="AS64" s="40">
        <f t="shared" si="62"/>
        <v>44986</v>
      </c>
      <c r="AT64" s="40">
        <f t="shared" si="62"/>
        <v>45017</v>
      </c>
      <c r="AU64" s="40">
        <f t="shared" si="62"/>
        <v>45047</v>
      </c>
      <c r="AV64" s="40">
        <f t="shared" si="62"/>
        <v>45078</v>
      </c>
    </row>
    <row r="65" spans="1:48" ht="14.25">
      <c r="A65" s="74"/>
      <c r="B65" s="39">
        <f>IFERROR((INDEX(GrantList[Account],MATCH(A65,GrantList[Fund],0))),0)</f>
        <v>0</v>
      </c>
      <c r="C65" s="39">
        <f>IFERROR((INDEX(GrantList[Fund Desc],MATCH(A65,GrantList[Fund],0))),0)</f>
        <v>0</v>
      </c>
      <c r="D65" s="37">
        <f>+AI65</f>
        <v>0</v>
      </c>
      <c r="E65" s="38">
        <f>IFERROR((INDEX(GrantList[Study Type],MATCH(A65,GrantList[Fund],0))),0)</f>
        <v>0</v>
      </c>
      <c r="F65" s="36"/>
      <c r="G65" s="35">
        <f>IFERROR((INDEX(GrantList[Budget End Date],MATCH(A65,GrantList[Fund],0))),0)</f>
        <v>0</v>
      </c>
      <c r="H65" s="34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6">
        <f>SUM(I65:T65)/12</f>
        <v>0</v>
      </c>
      <c r="V65" s="33"/>
      <c r="W65" s="78">
        <f>IF(W$4&lt;$G65,I65*$E$62,0)</f>
        <v>0</v>
      </c>
      <c r="X65" s="78">
        <f t="shared" ref="X65:AH72" si="63">IF(X$4&lt;$G65,J65*$E$62,0)</f>
        <v>0</v>
      </c>
      <c r="Y65" s="78">
        <f t="shared" si="63"/>
        <v>0</v>
      </c>
      <c r="Z65" s="78">
        <f t="shared" si="63"/>
        <v>0</v>
      </c>
      <c r="AA65" s="78">
        <f t="shared" si="63"/>
        <v>0</v>
      </c>
      <c r="AB65" s="78">
        <f t="shared" si="63"/>
        <v>0</v>
      </c>
      <c r="AC65" s="78">
        <f t="shared" si="63"/>
        <v>0</v>
      </c>
      <c r="AD65" s="78">
        <f t="shared" si="63"/>
        <v>0</v>
      </c>
      <c r="AE65" s="78">
        <f t="shared" si="63"/>
        <v>0</v>
      </c>
      <c r="AF65" s="78">
        <f t="shared" si="63"/>
        <v>0</v>
      </c>
      <c r="AG65" s="78">
        <f t="shared" si="63"/>
        <v>0</v>
      </c>
      <c r="AH65" s="78">
        <f t="shared" si="63"/>
        <v>0</v>
      </c>
      <c r="AI65" s="79">
        <f>SUM(W65:AH65)</f>
        <v>0</v>
      </c>
      <c r="AK65" s="78">
        <f>IF(AND(AK$4&lt;=$G65,$F65="Full Time",$E65="Non-Federal"),W65*$AO$2,IF(AND(AK$4&lt;=$G65,$F65="Full Time",$E65="Federal"),W65*$AL$2,(IF(AND(AK$4&lt;=$G65,$F65="Part Time"),$W65*$AM$2,0))))</f>
        <v>0</v>
      </c>
      <c r="AL65" s="78">
        <f t="shared" ref="AL65:AV72" si="64">IF(AND(AL$4&lt;=$G65,$F65="Full Time",$E65="Non-Federal"),X65*$AO$2,IF(AND(AL$4&lt;=$G65,$F65="Full Time",$E65="Federal"),X65*$AL$2,(IF(AND(AL$4&lt;=$G65,$F65="Part Time"),$W65*$AM$2,0))))</f>
        <v>0</v>
      </c>
      <c r="AM65" s="78">
        <f t="shared" si="64"/>
        <v>0</v>
      </c>
      <c r="AN65" s="78">
        <f t="shared" si="64"/>
        <v>0</v>
      </c>
      <c r="AO65" s="78">
        <f t="shared" si="64"/>
        <v>0</v>
      </c>
      <c r="AP65" s="78">
        <f t="shared" si="64"/>
        <v>0</v>
      </c>
      <c r="AQ65" s="78">
        <f t="shared" si="64"/>
        <v>0</v>
      </c>
      <c r="AR65" s="78">
        <f t="shared" si="64"/>
        <v>0</v>
      </c>
      <c r="AS65" s="78">
        <f t="shared" si="64"/>
        <v>0</v>
      </c>
      <c r="AT65" s="78">
        <f t="shared" si="64"/>
        <v>0</v>
      </c>
      <c r="AU65" s="78">
        <f t="shared" si="64"/>
        <v>0</v>
      </c>
      <c r="AV65" s="78">
        <f t="shared" si="64"/>
        <v>0</v>
      </c>
    </row>
    <row r="66" spans="1:48" ht="14.25">
      <c r="A66" s="74"/>
      <c r="B66" s="39">
        <f>IFERROR((INDEX(GrantList[Account],MATCH(A66,GrantList[Fund],0))),0)</f>
        <v>0</v>
      </c>
      <c r="C66" s="39">
        <f>IFERROR((INDEX(GrantList[Fund Desc],MATCH(A66,GrantList[Fund],0))),0)</f>
        <v>0</v>
      </c>
      <c r="D66" s="37">
        <f t="shared" ref="D66:D72" si="65">+AI66</f>
        <v>0</v>
      </c>
      <c r="E66" s="38">
        <f>IFERROR((INDEX(GrantList[Study Type],MATCH(A66,GrantList[Fund],0))),0)</f>
        <v>0</v>
      </c>
      <c r="F66" s="36">
        <f>F65</f>
        <v>0</v>
      </c>
      <c r="G66" s="35">
        <f>IFERROR((INDEX(GrantList[Budget End Date],MATCH(A66,GrantList[Fund],0))),0)</f>
        <v>0</v>
      </c>
      <c r="H66" s="34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6">
        <f t="shared" ref="U66:U73" si="66">SUM(I66:T66)/12</f>
        <v>0</v>
      </c>
      <c r="V66" s="33"/>
      <c r="W66" s="78">
        <f t="shared" ref="W66:W72" si="67">IF(W$4&lt;$G66,I66*$E$62,0)</f>
        <v>0</v>
      </c>
      <c r="X66" s="78">
        <f t="shared" si="63"/>
        <v>0</v>
      </c>
      <c r="Y66" s="78">
        <f t="shared" si="63"/>
        <v>0</v>
      </c>
      <c r="Z66" s="78">
        <f t="shared" si="63"/>
        <v>0</v>
      </c>
      <c r="AA66" s="78">
        <f t="shared" si="63"/>
        <v>0</v>
      </c>
      <c r="AB66" s="78">
        <f t="shared" si="63"/>
        <v>0</v>
      </c>
      <c r="AC66" s="78">
        <f t="shared" si="63"/>
        <v>0</v>
      </c>
      <c r="AD66" s="78">
        <f t="shared" si="63"/>
        <v>0</v>
      </c>
      <c r="AE66" s="78">
        <f t="shared" si="63"/>
        <v>0</v>
      </c>
      <c r="AF66" s="78">
        <f t="shared" si="63"/>
        <v>0</v>
      </c>
      <c r="AG66" s="78">
        <f t="shared" si="63"/>
        <v>0</v>
      </c>
      <c r="AH66" s="78">
        <f t="shared" si="63"/>
        <v>0</v>
      </c>
      <c r="AI66" s="79">
        <f t="shared" ref="AI66:AI72" si="68">SUM(W66:AH66)</f>
        <v>0</v>
      </c>
      <c r="AK66" s="78">
        <f t="shared" ref="AK66:AK72" si="69">IF(AND(AK$4&lt;=$G66,$F66="Full Time",$E66="Non-Federal"),W66*$AO$2,IF(AND(AK$4&lt;=$G66,$F66="Full Time",$E66="Federal"),W66*$AL$2,(IF(AND(AK$4&lt;=$G66,$F66="Part Time"),$W66*$AM$2,0))))</f>
        <v>0</v>
      </c>
      <c r="AL66" s="78">
        <f t="shared" si="64"/>
        <v>0</v>
      </c>
      <c r="AM66" s="78">
        <f t="shared" si="64"/>
        <v>0</v>
      </c>
      <c r="AN66" s="78">
        <f t="shared" si="64"/>
        <v>0</v>
      </c>
      <c r="AO66" s="78">
        <f t="shared" si="64"/>
        <v>0</v>
      </c>
      <c r="AP66" s="78">
        <f t="shared" si="64"/>
        <v>0</v>
      </c>
      <c r="AQ66" s="78">
        <f t="shared" si="64"/>
        <v>0</v>
      </c>
      <c r="AR66" s="78">
        <f t="shared" si="64"/>
        <v>0</v>
      </c>
      <c r="AS66" s="78">
        <f t="shared" si="64"/>
        <v>0</v>
      </c>
      <c r="AT66" s="78">
        <f t="shared" si="64"/>
        <v>0</v>
      </c>
      <c r="AU66" s="78">
        <f t="shared" si="64"/>
        <v>0</v>
      </c>
      <c r="AV66" s="78">
        <f t="shared" si="64"/>
        <v>0</v>
      </c>
    </row>
    <row r="67" spans="1:48" ht="14.25">
      <c r="A67" s="74"/>
      <c r="B67" s="39">
        <f>IFERROR((INDEX(GrantList[Account],MATCH(A67,GrantList[Fund],0))),0)</f>
        <v>0</v>
      </c>
      <c r="C67" s="39">
        <f>IFERROR((INDEX(GrantList[Fund Desc],MATCH(A67,GrantList[Fund],0))),0)</f>
        <v>0</v>
      </c>
      <c r="D67" s="37">
        <f t="shared" si="65"/>
        <v>0</v>
      </c>
      <c r="E67" s="38">
        <f>IFERROR((INDEX(GrantList[Study Type],MATCH(A67,GrantList[Fund],0))),0)</f>
        <v>0</v>
      </c>
      <c r="F67" s="36">
        <f t="shared" ref="F67:F72" si="70">F66</f>
        <v>0</v>
      </c>
      <c r="G67" s="35">
        <f>IFERROR((INDEX(GrantList[Budget End Date],MATCH(A67,GrantList[Fund],0))),0)</f>
        <v>0</v>
      </c>
      <c r="H67" s="34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6">
        <f t="shared" si="66"/>
        <v>0</v>
      </c>
      <c r="V67" s="33"/>
      <c r="W67" s="78">
        <f t="shared" si="67"/>
        <v>0</v>
      </c>
      <c r="X67" s="78">
        <f t="shared" si="63"/>
        <v>0</v>
      </c>
      <c r="Y67" s="78">
        <f t="shared" si="63"/>
        <v>0</v>
      </c>
      <c r="Z67" s="78">
        <f t="shared" si="63"/>
        <v>0</v>
      </c>
      <c r="AA67" s="78">
        <f t="shared" si="63"/>
        <v>0</v>
      </c>
      <c r="AB67" s="78">
        <f t="shared" si="63"/>
        <v>0</v>
      </c>
      <c r="AC67" s="78">
        <f t="shared" si="63"/>
        <v>0</v>
      </c>
      <c r="AD67" s="78">
        <f t="shared" si="63"/>
        <v>0</v>
      </c>
      <c r="AE67" s="78">
        <f t="shared" si="63"/>
        <v>0</v>
      </c>
      <c r="AF67" s="78">
        <f t="shared" si="63"/>
        <v>0</v>
      </c>
      <c r="AG67" s="78">
        <f t="shared" si="63"/>
        <v>0</v>
      </c>
      <c r="AH67" s="78">
        <f t="shared" si="63"/>
        <v>0</v>
      </c>
      <c r="AI67" s="79">
        <f t="shared" si="68"/>
        <v>0</v>
      </c>
      <c r="AK67" s="78">
        <f t="shared" si="69"/>
        <v>0</v>
      </c>
      <c r="AL67" s="78">
        <f t="shared" si="64"/>
        <v>0</v>
      </c>
      <c r="AM67" s="78">
        <f t="shared" si="64"/>
        <v>0</v>
      </c>
      <c r="AN67" s="78">
        <f t="shared" si="64"/>
        <v>0</v>
      </c>
      <c r="AO67" s="78">
        <f t="shared" si="64"/>
        <v>0</v>
      </c>
      <c r="AP67" s="78">
        <f t="shared" si="64"/>
        <v>0</v>
      </c>
      <c r="AQ67" s="78">
        <f t="shared" si="64"/>
        <v>0</v>
      </c>
      <c r="AR67" s="78">
        <f t="shared" si="64"/>
        <v>0</v>
      </c>
      <c r="AS67" s="78">
        <f t="shared" si="64"/>
        <v>0</v>
      </c>
      <c r="AT67" s="78">
        <f t="shared" si="64"/>
        <v>0</v>
      </c>
      <c r="AU67" s="78">
        <f t="shared" si="64"/>
        <v>0</v>
      </c>
      <c r="AV67" s="78">
        <f t="shared" si="64"/>
        <v>0</v>
      </c>
    </row>
    <row r="68" spans="1:48" ht="14.25">
      <c r="A68" s="74"/>
      <c r="B68" s="39">
        <f>IFERROR((INDEX(GrantList[Account],MATCH(A68,GrantList[Fund],0))),0)</f>
        <v>0</v>
      </c>
      <c r="C68" s="39">
        <f>IFERROR((INDEX(GrantList[Fund Desc],MATCH(A68,GrantList[Fund],0))),0)</f>
        <v>0</v>
      </c>
      <c r="D68" s="37">
        <f t="shared" si="65"/>
        <v>0</v>
      </c>
      <c r="E68" s="38">
        <f>IFERROR((INDEX(GrantList[Study Type],MATCH(A68,GrantList[Fund],0))),0)</f>
        <v>0</v>
      </c>
      <c r="F68" s="36">
        <f t="shared" si="70"/>
        <v>0</v>
      </c>
      <c r="G68" s="35">
        <f>IFERROR((INDEX(GrantList[Budget End Date],MATCH(A68,GrantList[Fund],0))),0)</f>
        <v>0</v>
      </c>
      <c r="H68" s="34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6">
        <f t="shared" si="66"/>
        <v>0</v>
      </c>
      <c r="V68" s="33"/>
      <c r="W68" s="78">
        <f t="shared" si="67"/>
        <v>0</v>
      </c>
      <c r="X68" s="78">
        <f t="shared" si="63"/>
        <v>0</v>
      </c>
      <c r="Y68" s="78">
        <f t="shared" si="63"/>
        <v>0</v>
      </c>
      <c r="Z68" s="78">
        <f t="shared" si="63"/>
        <v>0</v>
      </c>
      <c r="AA68" s="78">
        <f t="shared" si="63"/>
        <v>0</v>
      </c>
      <c r="AB68" s="78">
        <f t="shared" si="63"/>
        <v>0</v>
      </c>
      <c r="AC68" s="78">
        <f t="shared" si="63"/>
        <v>0</v>
      </c>
      <c r="AD68" s="78">
        <f t="shared" si="63"/>
        <v>0</v>
      </c>
      <c r="AE68" s="78">
        <f t="shared" si="63"/>
        <v>0</v>
      </c>
      <c r="AF68" s="78">
        <f t="shared" si="63"/>
        <v>0</v>
      </c>
      <c r="AG68" s="78">
        <f t="shared" si="63"/>
        <v>0</v>
      </c>
      <c r="AH68" s="78">
        <f t="shared" si="63"/>
        <v>0</v>
      </c>
      <c r="AI68" s="79">
        <f t="shared" si="68"/>
        <v>0</v>
      </c>
      <c r="AK68" s="78">
        <f t="shared" si="69"/>
        <v>0</v>
      </c>
      <c r="AL68" s="78">
        <f t="shared" si="64"/>
        <v>0</v>
      </c>
      <c r="AM68" s="78">
        <f t="shared" si="64"/>
        <v>0</v>
      </c>
      <c r="AN68" s="78">
        <f t="shared" si="64"/>
        <v>0</v>
      </c>
      <c r="AO68" s="78">
        <f t="shared" si="64"/>
        <v>0</v>
      </c>
      <c r="AP68" s="78">
        <f t="shared" si="64"/>
        <v>0</v>
      </c>
      <c r="AQ68" s="78">
        <f t="shared" si="64"/>
        <v>0</v>
      </c>
      <c r="AR68" s="78">
        <f t="shared" si="64"/>
        <v>0</v>
      </c>
      <c r="AS68" s="78">
        <f t="shared" si="64"/>
        <v>0</v>
      </c>
      <c r="AT68" s="78">
        <f t="shared" si="64"/>
        <v>0</v>
      </c>
      <c r="AU68" s="78">
        <f t="shared" si="64"/>
        <v>0</v>
      </c>
      <c r="AV68" s="78">
        <f t="shared" si="64"/>
        <v>0</v>
      </c>
    </row>
    <row r="69" spans="1:48" ht="14.25">
      <c r="A69" s="74"/>
      <c r="B69" s="39">
        <f>IFERROR((INDEX(GrantList[Account],MATCH(A69,GrantList[Fund],0))),0)</f>
        <v>0</v>
      </c>
      <c r="C69" s="39">
        <f>IFERROR((INDEX(GrantList[Fund Desc],MATCH(A69,GrantList[Fund],0))),0)</f>
        <v>0</v>
      </c>
      <c r="D69" s="37">
        <f t="shared" si="65"/>
        <v>0</v>
      </c>
      <c r="E69" s="38">
        <f>IFERROR((INDEX(GrantList[Study Type],MATCH(A69,GrantList[Fund],0))),0)</f>
        <v>0</v>
      </c>
      <c r="F69" s="36">
        <f t="shared" si="70"/>
        <v>0</v>
      </c>
      <c r="G69" s="35">
        <f>IFERROR((INDEX(GrantList[Budget End Date],MATCH(A69,GrantList[Fund],0))),0)</f>
        <v>0</v>
      </c>
      <c r="H69" s="34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6">
        <f t="shared" si="66"/>
        <v>0</v>
      </c>
      <c r="V69" s="33"/>
      <c r="W69" s="78">
        <f t="shared" si="67"/>
        <v>0</v>
      </c>
      <c r="X69" s="78">
        <f t="shared" si="63"/>
        <v>0</v>
      </c>
      <c r="Y69" s="78">
        <f t="shared" si="63"/>
        <v>0</v>
      </c>
      <c r="Z69" s="78">
        <f t="shared" si="63"/>
        <v>0</v>
      </c>
      <c r="AA69" s="78">
        <f t="shared" si="63"/>
        <v>0</v>
      </c>
      <c r="AB69" s="78">
        <f t="shared" si="63"/>
        <v>0</v>
      </c>
      <c r="AC69" s="78">
        <f t="shared" si="63"/>
        <v>0</v>
      </c>
      <c r="AD69" s="78">
        <f t="shared" si="63"/>
        <v>0</v>
      </c>
      <c r="AE69" s="78">
        <f t="shared" si="63"/>
        <v>0</v>
      </c>
      <c r="AF69" s="78">
        <f t="shared" si="63"/>
        <v>0</v>
      </c>
      <c r="AG69" s="78">
        <f t="shared" si="63"/>
        <v>0</v>
      </c>
      <c r="AH69" s="78">
        <f t="shared" si="63"/>
        <v>0</v>
      </c>
      <c r="AI69" s="79">
        <f t="shared" si="68"/>
        <v>0</v>
      </c>
      <c r="AK69" s="78">
        <f t="shared" si="69"/>
        <v>0</v>
      </c>
      <c r="AL69" s="78">
        <f t="shared" si="64"/>
        <v>0</v>
      </c>
      <c r="AM69" s="78">
        <f t="shared" si="64"/>
        <v>0</v>
      </c>
      <c r="AN69" s="78">
        <f t="shared" si="64"/>
        <v>0</v>
      </c>
      <c r="AO69" s="78">
        <f t="shared" si="64"/>
        <v>0</v>
      </c>
      <c r="AP69" s="78">
        <f t="shared" si="64"/>
        <v>0</v>
      </c>
      <c r="AQ69" s="78">
        <f t="shared" si="64"/>
        <v>0</v>
      </c>
      <c r="AR69" s="78">
        <f t="shared" si="64"/>
        <v>0</v>
      </c>
      <c r="AS69" s="78">
        <f t="shared" si="64"/>
        <v>0</v>
      </c>
      <c r="AT69" s="78">
        <f t="shared" si="64"/>
        <v>0</v>
      </c>
      <c r="AU69" s="78">
        <f t="shared" si="64"/>
        <v>0</v>
      </c>
      <c r="AV69" s="78">
        <f t="shared" si="64"/>
        <v>0</v>
      </c>
    </row>
    <row r="70" spans="1:48" ht="14.25">
      <c r="A70" s="74"/>
      <c r="B70" s="39">
        <f>IFERROR((INDEX(GrantList[Account],MATCH(A70,GrantList[Fund],0))),0)</f>
        <v>0</v>
      </c>
      <c r="C70" s="39">
        <f>IFERROR((INDEX(GrantList[Fund Desc],MATCH(A70,GrantList[Fund],0))),0)</f>
        <v>0</v>
      </c>
      <c r="D70" s="37">
        <f t="shared" si="65"/>
        <v>0</v>
      </c>
      <c r="E70" s="38">
        <f>IFERROR((INDEX(GrantList[Study Type],MATCH(A70,GrantList[Fund],0))),0)</f>
        <v>0</v>
      </c>
      <c r="F70" s="36">
        <f t="shared" si="70"/>
        <v>0</v>
      </c>
      <c r="G70" s="35">
        <f>IFERROR((INDEX(GrantList[Budget End Date],MATCH(A70,GrantList[Fund],0))),0)</f>
        <v>0</v>
      </c>
      <c r="H70" s="34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6">
        <f t="shared" si="66"/>
        <v>0</v>
      </c>
      <c r="V70" s="33"/>
      <c r="W70" s="78">
        <f t="shared" si="67"/>
        <v>0</v>
      </c>
      <c r="X70" s="78">
        <f t="shared" si="63"/>
        <v>0</v>
      </c>
      <c r="Y70" s="78">
        <f t="shared" si="63"/>
        <v>0</v>
      </c>
      <c r="Z70" s="78">
        <f t="shared" si="63"/>
        <v>0</v>
      </c>
      <c r="AA70" s="78">
        <f t="shared" si="63"/>
        <v>0</v>
      </c>
      <c r="AB70" s="78">
        <f t="shared" si="63"/>
        <v>0</v>
      </c>
      <c r="AC70" s="78">
        <f t="shared" si="63"/>
        <v>0</v>
      </c>
      <c r="AD70" s="78">
        <f t="shared" si="63"/>
        <v>0</v>
      </c>
      <c r="AE70" s="78">
        <f t="shared" si="63"/>
        <v>0</v>
      </c>
      <c r="AF70" s="78">
        <f t="shared" si="63"/>
        <v>0</v>
      </c>
      <c r="AG70" s="78">
        <f t="shared" si="63"/>
        <v>0</v>
      </c>
      <c r="AH70" s="78">
        <f t="shared" si="63"/>
        <v>0</v>
      </c>
      <c r="AI70" s="79">
        <f t="shared" si="68"/>
        <v>0</v>
      </c>
      <c r="AK70" s="78">
        <f t="shared" si="69"/>
        <v>0</v>
      </c>
      <c r="AL70" s="78">
        <f t="shared" si="64"/>
        <v>0</v>
      </c>
      <c r="AM70" s="78">
        <f t="shared" si="64"/>
        <v>0</v>
      </c>
      <c r="AN70" s="78">
        <f t="shared" si="64"/>
        <v>0</v>
      </c>
      <c r="AO70" s="78">
        <f t="shared" si="64"/>
        <v>0</v>
      </c>
      <c r="AP70" s="78">
        <f t="shared" si="64"/>
        <v>0</v>
      </c>
      <c r="AQ70" s="78">
        <f t="shared" si="64"/>
        <v>0</v>
      </c>
      <c r="AR70" s="78">
        <f t="shared" si="64"/>
        <v>0</v>
      </c>
      <c r="AS70" s="78">
        <f t="shared" si="64"/>
        <v>0</v>
      </c>
      <c r="AT70" s="78">
        <f t="shared" si="64"/>
        <v>0</v>
      </c>
      <c r="AU70" s="78">
        <f t="shared" si="64"/>
        <v>0</v>
      </c>
      <c r="AV70" s="78">
        <f t="shared" si="64"/>
        <v>0</v>
      </c>
    </row>
    <row r="71" spans="1:48" ht="14.25">
      <c r="A71" s="74"/>
      <c r="B71" s="39">
        <f>IFERROR((INDEX(GrantList[Account],MATCH(A71,GrantList[Fund],0))),0)</f>
        <v>0</v>
      </c>
      <c r="C71" s="39">
        <f>IFERROR((INDEX(GrantList[Fund Desc],MATCH(A71,GrantList[Fund],0))),0)</f>
        <v>0</v>
      </c>
      <c r="D71" s="37">
        <f t="shared" si="65"/>
        <v>0</v>
      </c>
      <c r="E71" s="38">
        <f>IFERROR((INDEX(GrantList[Study Type],MATCH(A71,GrantList[Fund],0))),0)</f>
        <v>0</v>
      </c>
      <c r="F71" s="36">
        <f t="shared" si="70"/>
        <v>0</v>
      </c>
      <c r="G71" s="35">
        <f>IFERROR((INDEX(GrantList[Budget End Date],MATCH(A71,GrantList[Fund],0))),0)</f>
        <v>0</v>
      </c>
      <c r="H71" s="34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6">
        <f t="shared" si="66"/>
        <v>0</v>
      </c>
      <c r="V71" s="33"/>
      <c r="W71" s="78">
        <f t="shared" si="67"/>
        <v>0</v>
      </c>
      <c r="X71" s="78">
        <f t="shared" si="63"/>
        <v>0</v>
      </c>
      <c r="Y71" s="78">
        <f t="shared" si="63"/>
        <v>0</v>
      </c>
      <c r="Z71" s="78">
        <f t="shared" si="63"/>
        <v>0</v>
      </c>
      <c r="AA71" s="78">
        <f t="shared" si="63"/>
        <v>0</v>
      </c>
      <c r="AB71" s="78">
        <f t="shared" si="63"/>
        <v>0</v>
      </c>
      <c r="AC71" s="78">
        <f t="shared" si="63"/>
        <v>0</v>
      </c>
      <c r="AD71" s="78">
        <f t="shared" si="63"/>
        <v>0</v>
      </c>
      <c r="AE71" s="78">
        <f t="shared" si="63"/>
        <v>0</v>
      </c>
      <c r="AF71" s="78">
        <f t="shared" si="63"/>
        <v>0</v>
      </c>
      <c r="AG71" s="78">
        <f t="shared" si="63"/>
        <v>0</v>
      </c>
      <c r="AH71" s="78">
        <f t="shared" si="63"/>
        <v>0</v>
      </c>
      <c r="AI71" s="79">
        <f t="shared" si="68"/>
        <v>0</v>
      </c>
      <c r="AK71" s="78">
        <f t="shared" si="69"/>
        <v>0</v>
      </c>
      <c r="AL71" s="78">
        <f t="shared" si="64"/>
        <v>0</v>
      </c>
      <c r="AM71" s="78">
        <f t="shared" si="64"/>
        <v>0</v>
      </c>
      <c r="AN71" s="78">
        <f t="shared" si="64"/>
        <v>0</v>
      </c>
      <c r="AO71" s="78">
        <f t="shared" si="64"/>
        <v>0</v>
      </c>
      <c r="AP71" s="78">
        <f t="shared" si="64"/>
        <v>0</v>
      </c>
      <c r="AQ71" s="78">
        <f t="shared" si="64"/>
        <v>0</v>
      </c>
      <c r="AR71" s="78">
        <f t="shared" si="64"/>
        <v>0</v>
      </c>
      <c r="AS71" s="78">
        <f t="shared" si="64"/>
        <v>0</v>
      </c>
      <c r="AT71" s="78">
        <f t="shared" si="64"/>
        <v>0</v>
      </c>
      <c r="AU71" s="78">
        <f t="shared" si="64"/>
        <v>0</v>
      </c>
      <c r="AV71" s="78">
        <f t="shared" si="64"/>
        <v>0</v>
      </c>
    </row>
    <row r="72" spans="1:48" ht="14.25">
      <c r="A72" s="74"/>
      <c r="B72" s="39">
        <f>IFERROR((INDEX(GrantList[Account],MATCH(A72,GrantList[Fund],0))),0)</f>
        <v>0</v>
      </c>
      <c r="C72" s="39">
        <f>IFERROR((INDEX(GrantList[Fund Desc],MATCH(A72,GrantList[Fund],0))),0)</f>
        <v>0</v>
      </c>
      <c r="D72" s="37">
        <f t="shared" si="65"/>
        <v>0</v>
      </c>
      <c r="E72" s="38">
        <f>IFERROR((INDEX(GrantList[Study Type],MATCH(A72,GrantList[Fund],0))),0)</f>
        <v>0</v>
      </c>
      <c r="F72" s="36">
        <f t="shared" si="70"/>
        <v>0</v>
      </c>
      <c r="G72" s="35">
        <f>IFERROR((INDEX(GrantList[Budget End Date],MATCH(A72,GrantList[Fund],0))),0)</f>
        <v>0</v>
      </c>
      <c r="H72" s="34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6">
        <f t="shared" si="66"/>
        <v>0</v>
      </c>
      <c r="V72" s="33"/>
      <c r="W72" s="78">
        <f t="shared" si="67"/>
        <v>0</v>
      </c>
      <c r="X72" s="78">
        <f t="shared" si="63"/>
        <v>0</v>
      </c>
      <c r="Y72" s="78">
        <f t="shared" si="63"/>
        <v>0</v>
      </c>
      <c r="Z72" s="78">
        <f t="shared" si="63"/>
        <v>0</v>
      </c>
      <c r="AA72" s="78">
        <f t="shared" si="63"/>
        <v>0</v>
      </c>
      <c r="AB72" s="78">
        <f t="shared" si="63"/>
        <v>0</v>
      </c>
      <c r="AC72" s="78">
        <f t="shared" si="63"/>
        <v>0</v>
      </c>
      <c r="AD72" s="78">
        <f t="shared" si="63"/>
        <v>0</v>
      </c>
      <c r="AE72" s="78">
        <f t="shared" si="63"/>
        <v>0</v>
      </c>
      <c r="AF72" s="78">
        <f t="shared" si="63"/>
        <v>0</v>
      </c>
      <c r="AG72" s="78">
        <f t="shared" si="63"/>
        <v>0</v>
      </c>
      <c r="AH72" s="78">
        <f t="shared" si="63"/>
        <v>0</v>
      </c>
      <c r="AI72" s="79">
        <f t="shared" si="68"/>
        <v>0</v>
      </c>
      <c r="AK72" s="78">
        <f t="shared" si="69"/>
        <v>0</v>
      </c>
      <c r="AL72" s="78">
        <f t="shared" si="64"/>
        <v>0</v>
      </c>
      <c r="AM72" s="78">
        <f t="shared" si="64"/>
        <v>0</v>
      </c>
      <c r="AN72" s="78">
        <f t="shared" si="64"/>
        <v>0</v>
      </c>
      <c r="AO72" s="78">
        <f t="shared" si="64"/>
        <v>0</v>
      </c>
      <c r="AP72" s="78">
        <f t="shared" si="64"/>
        <v>0</v>
      </c>
      <c r="AQ72" s="78">
        <f t="shared" si="64"/>
        <v>0</v>
      </c>
      <c r="AR72" s="78">
        <f t="shared" si="64"/>
        <v>0</v>
      </c>
      <c r="AS72" s="78">
        <f t="shared" si="64"/>
        <v>0</v>
      </c>
      <c r="AT72" s="78">
        <f t="shared" si="64"/>
        <v>0</v>
      </c>
      <c r="AU72" s="78">
        <f t="shared" si="64"/>
        <v>0</v>
      </c>
      <c r="AV72" s="78">
        <f t="shared" si="64"/>
        <v>0</v>
      </c>
    </row>
    <row r="73" spans="1:48" ht="13.5" customHeight="1">
      <c r="C73" s="32" t="s">
        <v>16</v>
      </c>
      <c r="D73" s="31">
        <f>SUM(D65:D72)</f>
        <v>0</v>
      </c>
      <c r="E73" s="30"/>
      <c r="F73" s="29"/>
      <c r="I73" s="76">
        <f t="shared" ref="I73:T73" si="71">SUM(I65:I72)</f>
        <v>0</v>
      </c>
      <c r="J73" s="76">
        <f t="shared" si="71"/>
        <v>0</v>
      </c>
      <c r="K73" s="76">
        <f t="shared" si="71"/>
        <v>0</v>
      </c>
      <c r="L73" s="76">
        <f t="shared" si="71"/>
        <v>0</v>
      </c>
      <c r="M73" s="76">
        <f t="shared" si="71"/>
        <v>0</v>
      </c>
      <c r="N73" s="76">
        <f t="shared" si="71"/>
        <v>0</v>
      </c>
      <c r="O73" s="76">
        <f t="shared" si="71"/>
        <v>0</v>
      </c>
      <c r="P73" s="76">
        <f t="shared" si="71"/>
        <v>0</v>
      </c>
      <c r="Q73" s="76">
        <f t="shared" si="71"/>
        <v>0</v>
      </c>
      <c r="R73" s="76">
        <f t="shared" si="71"/>
        <v>0</v>
      </c>
      <c r="S73" s="76">
        <f t="shared" si="71"/>
        <v>0</v>
      </c>
      <c r="T73" s="76">
        <f t="shared" si="71"/>
        <v>0</v>
      </c>
      <c r="U73" s="76">
        <f t="shared" si="66"/>
        <v>0</v>
      </c>
      <c r="V73" s="26"/>
      <c r="W73" s="78">
        <f>SUM(W65:W72)</f>
        <v>0</v>
      </c>
      <c r="X73" s="78">
        <f t="shared" ref="X73:AH73" si="72">SUM(X65:X72)</f>
        <v>0</v>
      </c>
      <c r="Y73" s="78">
        <f t="shared" si="72"/>
        <v>0</v>
      </c>
      <c r="Z73" s="78">
        <f t="shared" si="72"/>
        <v>0</v>
      </c>
      <c r="AA73" s="78">
        <f t="shared" si="72"/>
        <v>0</v>
      </c>
      <c r="AB73" s="78">
        <f t="shared" si="72"/>
        <v>0</v>
      </c>
      <c r="AC73" s="78">
        <f t="shared" si="72"/>
        <v>0</v>
      </c>
      <c r="AD73" s="78">
        <f t="shared" si="72"/>
        <v>0</v>
      </c>
      <c r="AE73" s="78">
        <f t="shared" si="72"/>
        <v>0</v>
      </c>
      <c r="AF73" s="78">
        <f t="shared" si="72"/>
        <v>0</v>
      </c>
      <c r="AG73" s="78">
        <f t="shared" si="72"/>
        <v>0</v>
      </c>
      <c r="AH73" s="78">
        <f t="shared" si="72"/>
        <v>0</v>
      </c>
      <c r="AI73" s="78">
        <f t="shared" ref="AI73" si="73">SUM(AI65:AI72)</f>
        <v>0</v>
      </c>
      <c r="AK73" s="78">
        <f>SUM(AK65:AK72)</f>
        <v>0</v>
      </c>
      <c r="AL73" s="78">
        <f t="shared" ref="AL73:AV73" si="74">SUM(AL65:AL72)</f>
        <v>0</v>
      </c>
      <c r="AM73" s="78">
        <f t="shared" si="74"/>
        <v>0</v>
      </c>
      <c r="AN73" s="78">
        <f t="shared" si="74"/>
        <v>0</v>
      </c>
      <c r="AO73" s="78">
        <f t="shared" si="74"/>
        <v>0</v>
      </c>
      <c r="AP73" s="78">
        <f t="shared" si="74"/>
        <v>0</v>
      </c>
      <c r="AQ73" s="78">
        <f t="shared" si="74"/>
        <v>0</v>
      </c>
      <c r="AR73" s="78">
        <f t="shared" si="74"/>
        <v>0</v>
      </c>
      <c r="AS73" s="78">
        <f t="shared" si="74"/>
        <v>0</v>
      </c>
      <c r="AT73" s="78">
        <f t="shared" si="74"/>
        <v>0</v>
      </c>
      <c r="AU73" s="78">
        <f t="shared" si="74"/>
        <v>0</v>
      </c>
      <c r="AV73" s="78">
        <f t="shared" si="74"/>
        <v>0</v>
      </c>
    </row>
    <row r="74" spans="1:48">
      <c r="D74" s="25">
        <f>+D73-D62</f>
        <v>0</v>
      </c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7"/>
      <c r="V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spans="1:48" ht="12.75">
      <c r="I75" s="50"/>
      <c r="J75" s="50"/>
      <c r="K75" s="50"/>
      <c r="L75" s="50"/>
      <c r="M75" s="50"/>
      <c r="N75" s="49"/>
      <c r="O75" s="49"/>
      <c r="P75" s="49"/>
      <c r="Q75" s="49"/>
      <c r="R75" s="49"/>
      <c r="S75" s="49"/>
    </row>
    <row r="76" spans="1:48" ht="12.75">
      <c r="I76" s="50"/>
      <c r="J76" s="50"/>
      <c r="K76" s="50"/>
      <c r="L76" s="50"/>
      <c r="M76" s="50"/>
      <c r="N76" s="49"/>
      <c r="O76" s="49"/>
      <c r="P76" s="49"/>
      <c r="Q76" s="49"/>
      <c r="R76" s="49"/>
      <c r="S76" s="49"/>
    </row>
    <row r="77" spans="1:48" ht="12.75">
      <c r="A77" s="47" t="s">
        <v>90</v>
      </c>
      <c r="B77" s="47"/>
      <c r="D77" s="46"/>
      <c r="E77" s="45">
        <f>D77/12</f>
        <v>0</v>
      </c>
      <c r="F77" s="24" t="s">
        <v>24</v>
      </c>
      <c r="AL77" s="73">
        <v>0.30499999999999999</v>
      </c>
      <c r="AM77" s="73">
        <v>0.09</v>
      </c>
      <c r="AO77" s="73">
        <v>0.32600000000000001</v>
      </c>
    </row>
    <row r="78" spans="1:48" ht="12.75">
      <c r="A78" s="47" t="s">
        <v>91</v>
      </c>
      <c r="B78" s="44"/>
      <c r="J78" s="43"/>
      <c r="K78" s="43"/>
      <c r="L78" s="43"/>
      <c r="M78" s="43"/>
      <c r="N78" s="43"/>
      <c r="AK78" s="24" t="s">
        <v>23</v>
      </c>
    </row>
    <row r="79" spans="1:48">
      <c r="A79" s="42" t="s">
        <v>15</v>
      </c>
      <c r="B79" s="42" t="s">
        <v>14</v>
      </c>
      <c r="C79" s="42" t="s">
        <v>13</v>
      </c>
      <c r="D79" s="42" t="s">
        <v>21</v>
      </c>
      <c r="E79" s="42" t="s">
        <v>22</v>
      </c>
      <c r="F79" s="42" t="s">
        <v>20</v>
      </c>
      <c r="G79" s="42" t="s">
        <v>19</v>
      </c>
      <c r="I79" s="40">
        <f>I64</f>
        <v>44743</v>
      </c>
      <c r="J79" s="40">
        <f t="shared" ref="J79:T79" si="75">J64</f>
        <v>44774</v>
      </c>
      <c r="K79" s="40">
        <f t="shared" si="75"/>
        <v>44805</v>
      </c>
      <c r="L79" s="40">
        <f t="shared" si="75"/>
        <v>44835</v>
      </c>
      <c r="M79" s="40">
        <f t="shared" si="75"/>
        <v>44866</v>
      </c>
      <c r="N79" s="40">
        <f t="shared" si="75"/>
        <v>44896</v>
      </c>
      <c r="O79" s="40">
        <f t="shared" si="75"/>
        <v>44927</v>
      </c>
      <c r="P79" s="40">
        <f t="shared" si="75"/>
        <v>44958</v>
      </c>
      <c r="Q79" s="40">
        <f t="shared" si="75"/>
        <v>44986</v>
      </c>
      <c r="R79" s="40">
        <f t="shared" si="75"/>
        <v>45017</v>
      </c>
      <c r="S79" s="40">
        <f t="shared" si="75"/>
        <v>45047</v>
      </c>
      <c r="T79" s="40">
        <f t="shared" si="75"/>
        <v>45078</v>
      </c>
      <c r="U79" s="41" t="s">
        <v>57</v>
      </c>
      <c r="W79" s="40">
        <f>I79</f>
        <v>44743</v>
      </c>
      <c r="X79" s="40">
        <f t="shared" ref="X79:AH79" si="76">J79</f>
        <v>44774</v>
      </c>
      <c r="Y79" s="40">
        <f t="shared" si="76"/>
        <v>44805</v>
      </c>
      <c r="Z79" s="40">
        <f t="shared" si="76"/>
        <v>44835</v>
      </c>
      <c r="AA79" s="40">
        <f t="shared" si="76"/>
        <v>44866</v>
      </c>
      <c r="AB79" s="40">
        <f t="shared" si="76"/>
        <v>44896</v>
      </c>
      <c r="AC79" s="40">
        <f t="shared" si="76"/>
        <v>44927</v>
      </c>
      <c r="AD79" s="40">
        <f t="shared" si="76"/>
        <v>44958</v>
      </c>
      <c r="AE79" s="40">
        <f t="shared" si="76"/>
        <v>44986</v>
      </c>
      <c r="AF79" s="40">
        <f t="shared" si="76"/>
        <v>45017</v>
      </c>
      <c r="AG79" s="40">
        <f t="shared" si="76"/>
        <v>45047</v>
      </c>
      <c r="AH79" s="40">
        <f t="shared" si="76"/>
        <v>45078</v>
      </c>
      <c r="AI79" s="41" t="s">
        <v>18</v>
      </c>
      <c r="AK79" s="40">
        <f>W79</f>
        <v>44743</v>
      </c>
      <c r="AL79" s="40">
        <f t="shared" ref="AL79:AV79" si="77">X79</f>
        <v>44774</v>
      </c>
      <c r="AM79" s="40">
        <f t="shared" si="77"/>
        <v>44805</v>
      </c>
      <c r="AN79" s="40">
        <f t="shared" si="77"/>
        <v>44835</v>
      </c>
      <c r="AO79" s="40">
        <f t="shared" si="77"/>
        <v>44866</v>
      </c>
      <c r="AP79" s="40">
        <f t="shared" si="77"/>
        <v>44896</v>
      </c>
      <c r="AQ79" s="40">
        <f t="shared" si="77"/>
        <v>44927</v>
      </c>
      <c r="AR79" s="40">
        <f t="shared" si="77"/>
        <v>44958</v>
      </c>
      <c r="AS79" s="40">
        <f t="shared" si="77"/>
        <v>44986</v>
      </c>
      <c r="AT79" s="40">
        <f t="shared" si="77"/>
        <v>45017</v>
      </c>
      <c r="AU79" s="40">
        <f t="shared" si="77"/>
        <v>45047</v>
      </c>
      <c r="AV79" s="40">
        <f t="shared" si="77"/>
        <v>45078</v>
      </c>
    </row>
    <row r="80" spans="1:48" ht="14.25">
      <c r="A80" s="74"/>
      <c r="B80" s="39">
        <f>IFERROR((INDEX(GrantList[Account],MATCH(A80,GrantList[Fund],0))),0)</f>
        <v>0</v>
      </c>
      <c r="C80" s="39">
        <f>IFERROR((INDEX(GrantList[Fund Desc],MATCH(A80,GrantList[Fund],0))),0)</f>
        <v>0</v>
      </c>
      <c r="D80" s="37">
        <f>+AI80</f>
        <v>0</v>
      </c>
      <c r="E80" s="38">
        <f>IFERROR((INDEX(GrantList[Study Type],MATCH(A80,GrantList[Fund],0))),0)</f>
        <v>0</v>
      </c>
      <c r="F80" s="36"/>
      <c r="G80" s="35">
        <f>IFERROR((INDEX(GrantList[Budget End Date],MATCH(A80,GrantList[Fund],0))),0)</f>
        <v>0</v>
      </c>
      <c r="H80" s="34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6">
        <f>SUM(I80:T80)/12</f>
        <v>0</v>
      </c>
      <c r="V80" s="33"/>
      <c r="W80" s="78">
        <f>IF(W$4&lt;$G80,I80*$E$77,0)</f>
        <v>0</v>
      </c>
      <c r="X80" s="78">
        <f t="shared" ref="X80:AH87" si="78">IF(X$4&lt;$G80,J80*$E$77,0)</f>
        <v>0</v>
      </c>
      <c r="Y80" s="78">
        <f t="shared" si="78"/>
        <v>0</v>
      </c>
      <c r="Z80" s="78">
        <f t="shared" si="78"/>
        <v>0</v>
      </c>
      <c r="AA80" s="78">
        <f t="shared" si="78"/>
        <v>0</v>
      </c>
      <c r="AB80" s="78">
        <f t="shared" si="78"/>
        <v>0</v>
      </c>
      <c r="AC80" s="78">
        <f t="shared" si="78"/>
        <v>0</v>
      </c>
      <c r="AD80" s="78">
        <f t="shared" si="78"/>
        <v>0</v>
      </c>
      <c r="AE80" s="78">
        <f t="shared" si="78"/>
        <v>0</v>
      </c>
      <c r="AF80" s="78">
        <f t="shared" si="78"/>
        <v>0</v>
      </c>
      <c r="AG80" s="78">
        <f t="shared" si="78"/>
        <v>0</v>
      </c>
      <c r="AH80" s="78">
        <f t="shared" si="78"/>
        <v>0</v>
      </c>
      <c r="AI80" s="79">
        <f>SUM(W80:AH80)</f>
        <v>0</v>
      </c>
      <c r="AK80" s="78">
        <f>IF(AND(AK$4&lt;=$G80,$F80="Full Time",$E80="Non-Federal"),W80*$AO$2,IF(AND(AK$4&lt;=$G80,$F80="Full Time",$E80="Federal"),W80*$AL$2,(IF(AND(AK$4&lt;=$G80,$F80="Part Time"),$W80*$AM$2,0))))</f>
        <v>0</v>
      </c>
      <c r="AL80" s="78">
        <f t="shared" ref="AL80:AV87" si="79">IF(AND(AL$4&lt;=$G80,$F80="Full Time",$E80="Non-Federal"),X80*$AO$2,IF(AND(AL$4&lt;=$G80,$F80="Full Time",$E80="Federal"),X80*$AL$2,(IF(AND(AL$4&lt;=$G80,$F80="Part Time"),$W80*$AM$2,0))))</f>
        <v>0</v>
      </c>
      <c r="AM80" s="78">
        <f t="shared" si="79"/>
        <v>0</v>
      </c>
      <c r="AN80" s="78">
        <f t="shared" si="79"/>
        <v>0</v>
      </c>
      <c r="AO80" s="78">
        <f t="shared" si="79"/>
        <v>0</v>
      </c>
      <c r="AP80" s="78">
        <f t="shared" si="79"/>
        <v>0</v>
      </c>
      <c r="AQ80" s="78">
        <f t="shared" si="79"/>
        <v>0</v>
      </c>
      <c r="AR80" s="78">
        <f t="shared" si="79"/>
        <v>0</v>
      </c>
      <c r="AS80" s="78">
        <f t="shared" si="79"/>
        <v>0</v>
      </c>
      <c r="AT80" s="78">
        <f t="shared" si="79"/>
        <v>0</v>
      </c>
      <c r="AU80" s="78">
        <f t="shared" si="79"/>
        <v>0</v>
      </c>
      <c r="AV80" s="78">
        <f t="shared" si="79"/>
        <v>0</v>
      </c>
    </row>
    <row r="81" spans="1:48" ht="14.25">
      <c r="A81" s="74"/>
      <c r="B81" s="39">
        <f>IFERROR((INDEX(GrantList[Account],MATCH(A81,GrantList[Fund],0))),0)</f>
        <v>0</v>
      </c>
      <c r="C81" s="39">
        <f>IFERROR((INDEX(GrantList[Fund Desc],MATCH(A81,GrantList[Fund],0))),0)</f>
        <v>0</v>
      </c>
      <c r="D81" s="37">
        <f t="shared" ref="D81:D87" si="80">+AI81</f>
        <v>0</v>
      </c>
      <c r="E81" s="38">
        <f>IFERROR((INDEX(GrantList[Study Type],MATCH(A81,GrantList[Fund],0))),0)</f>
        <v>0</v>
      </c>
      <c r="F81" s="36">
        <f>F80</f>
        <v>0</v>
      </c>
      <c r="G81" s="35">
        <f>IFERROR((INDEX(GrantList[Budget End Date],MATCH(A81,GrantList[Fund],0))),0)</f>
        <v>0</v>
      </c>
      <c r="H81" s="34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6">
        <f t="shared" ref="U81:U88" si="81">SUM(I81:T81)/12</f>
        <v>0</v>
      </c>
      <c r="V81" s="33"/>
      <c r="W81" s="78">
        <f t="shared" ref="W81:W87" si="82">IF(W$4&lt;$G81,I81*$E$77,0)</f>
        <v>0</v>
      </c>
      <c r="X81" s="78">
        <f t="shared" si="78"/>
        <v>0</v>
      </c>
      <c r="Y81" s="78">
        <f t="shared" si="78"/>
        <v>0</v>
      </c>
      <c r="Z81" s="78">
        <f t="shared" si="78"/>
        <v>0</v>
      </c>
      <c r="AA81" s="78">
        <f t="shared" si="78"/>
        <v>0</v>
      </c>
      <c r="AB81" s="78">
        <f t="shared" si="78"/>
        <v>0</v>
      </c>
      <c r="AC81" s="78">
        <f t="shared" si="78"/>
        <v>0</v>
      </c>
      <c r="AD81" s="78">
        <f t="shared" si="78"/>
        <v>0</v>
      </c>
      <c r="AE81" s="78">
        <f t="shared" si="78"/>
        <v>0</v>
      </c>
      <c r="AF81" s="78">
        <f t="shared" si="78"/>
        <v>0</v>
      </c>
      <c r="AG81" s="78">
        <f t="shared" si="78"/>
        <v>0</v>
      </c>
      <c r="AH81" s="78">
        <f t="shared" si="78"/>
        <v>0</v>
      </c>
      <c r="AI81" s="79">
        <f t="shared" ref="AI81:AI87" si="83">SUM(W81:AH81)</f>
        <v>0</v>
      </c>
      <c r="AK81" s="78">
        <f t="shared" ref="AK81:AK87" si="84">IF(AND(AK$4&lt;=$G81,$F81="Full Time",$E81="Non-Federal"),W81*$AO$2,IF(AND(AK$4&lt;=$G81,$F81="Full Time",$E81="Federal"),W81*$AL$2,(IF(AND(AK$4&lt;=$G81,$F81="Part Time"),$W81*$AM$2,0))))</f>
        <v>0</v>
      </c>
      <c r="AL81" s="78">
        <f t="shared" si="79"/>
        <v>0</v>
      </c>
      <c r="AM81" s="78">
        <f t="shared" si="79"/>
        <v>0</v>
      </c>
      <c r="AN81" s="78">
        <f t="shared" si="79"/>
        <v>0</v>
      </c>
      <c r="AO81" s="78">
        <f t="shared" si="79"/>
        <v>0</v>
      </c>
      <c r="AP81" s="78">
        <f t="shared" si="79"/>
        <v>0</v>
      </c>
      <c r="AQ81" s="78">
        <f t="shared" si="79"/>
        <v>0</v>
      </c>
      <c r="AR81" s="78">
        <f t="shared" si="79"/>
        <v>0</v>
      </c>
      <c r="AS81" s="78">
        <f t="shared" si="79"/>
        <v>0</v>
      </c>
      <c r="AT81" s="78">
        <f t="shared" si="79"/>
        <v>0</v>
      </c>
      <c r="AU81" s="78">
        <f t="shared" si="79"/>
        <v>0</v>
      </c>
      <c r="AV81" s="78">
        <f t="shared" si="79"/>
        <v>0</v>
      </c>
    </row>
    <row r="82" spans="1:48" ht="14.25">
      <c r="A82" s="74"/>
      <c r="B82" s="39">
        <f>IFERROR((INDEX(GrantList[Account],MATCH(A82,GrantList[Fund],0))),0)</f>
        <v>0</v>
      </c>
      <c r="C82" s="39">
        <f>IFERROR((INDEX(GrantList[Fund Desc],MATCH(A82,GrantList[Fund],0))),0)</f>
        <v>0</v>
      </c>
      <c r="D82" s="37">
        <f t="shared" si="80"/>
        <v>0</v>
      </c>
      <c r="E82" s="38">
        <f>IFERROR((INDEX(GrantList[Study Type],MATCH(A82,GrantList[Fund],0))),0)</f>
        <v>0</v>
      </c>
      <c r="F82" s="36">
        <f t="shared" ref="F82:F87" si="85">F81</f>
        <v>0</v>
      </c>
      <c r="G82" s="35">
        <f>IFERROR((INDEX(GrantList[Budget End Date],MATCH(A82,GrantList[Fund],0))),0)</f>
        <v>0</v>
      </c>
      <c r="H82" s="34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6">
        <f t="shared" si="81"/>
        <v>0</v>
      </c>
      <c r="V82" s="33"/>
      <c r="W82" s="78">
        <f t="shared" si="82"/>
        <v>0</v>
      </c>
      <c r="X82" s="78">
        <f t="shared" si="78"/>
        <v>0</v>
      </c>
      <c r="Y82" s="78">
        <f t="shared" si="78"/>
        <v>0</v>
      </c>
      <c r="Z82" s="78">
        <f t="shared" si="78"/>
        <v>0</v>
      </c>
      <c r="AA82" s="78">
        <f t="shared" si="78"/>
        <v>0</v>
      </c>
      <c r="AB82" s="78">
        <f t="shared" si="78"/>
        <v>0</v>
      </c>
      <c r="AC82" s="78">
        <f t="shared" si="78"/>
        <v>0</v>
      </c>
      <c r="AD82" s="78">
        <f t="shared" si="78"/>
        <v>0</v>
      </c>
      <c r="AE82" s="78">
        <f t="shared" si="78"/>
        <v>0</v>
      </c>
      <c r="AF82" s="78">
        <f t="shared" si="78"/>
        <v>0</v>
      </c>
      <c r="AG82" s="78">
        <f t="shared" si="78"/>
        <v>0</v>
      </c>
      <c r="AH82" s="78">
        <f t="shared" si="78"/>
        <v>0</v>
      </c>
      <c r="AI82" s="79">
        <f t="shared" si="83"/>
        <v>0</v>
      </c>
      <c r="AK82" s="78">
        <f t="shared" si="84"/>
        <v>0</v>
      </c>
      <c r="AL82" s="78">
        <f t="shared" si="79"/>
        <v>0</v>
      </c>
      <c r="AM82" s="78">
        <f t="shared" si="79"/>
        <v>0</v>
      </c>
      <c r="AN82" s="78">
        <f t="shared" si="79"/>
        <v>0</v>
      </c>
      <c r="AO82" s="78">
        <f t="shared" si="79"/>
        <v>0</v>
      </c>
      <c r="AP82" s="78">
        <f t="shared" si="79"/>
        <v>0</v>
      </c>
      <c r="AQ82" s="78">
        <f t="shared" si="79"/>
        <v>0</v>
      </c>
      <c r="AR82" s="78">
        <f t="shared" si="79"/>
        <v>0</v>
      </c>
      <c r="AS82" s="78">
        <f t="shared" si="79"/>
        <v>0</v>
      </c>
      <c r="AT82" s="78">
        <f t="shared" si="79"/>
        <v>0</v>
      </c>
      <c r="AU82" s="78">
        <f t="shared" si="79"/>
        <v>0</v>
      </c>
      <c r="AV82" s="78">
        <f t="shared" si="79"/>
        <v>0</v>
      </c>
    </row>
    <row r="83" spans="1:48" ht="14.25">
      <c r="A83" s="74"/>
      <c r="B83" s="39">
        <f>IFERROR((INDEX(GrantList[Account],MATCH(A83,GrantList[Fund],0))),0)</f>
        <v>0</v>
      </c>
      <c r="C83" s="39">
        <f>IFERROR((INDEX(GrantList[Fund Desc],MATCH(A83,GrantList[Fund],0))),0)</f>
        <v>0</v>
      </c>
      <c r="D83" s="37">
        <f t="shared" si="80"/>
        <v>0</v>
      </c>
      <c r="E83" s="38">
        <f>IFERROR((INDEX(GrantList[Study Type],MATCH(A83,GrantList[Fund],0))),0)</f>
        <v>0</v>
      </c>
      <c r="F83" s="36">
        <f t="shared" si="85"/>
        <v>0</v>
      </c>
      <c r="G83" s="35">
        <f>IFERROR((INDEX(GrantList[Budget End Date],MATCH(A83,GrantList[Fund],0))),0)</f>
        <v>0</v>
      </c>
      <c r="H83" s="34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6">
        <f t="shared" si="81"/>
        <v>0</v>
      </c>
      <c r="V83" s="33"/>
      <c r="W83" s="78">
        <f t="shared" si="82"/>
        <v>0</v>
      </c>
      <c r="X83" s="78">
        <f t="shared" si="78"/>
        <v>0</v>
      </c>
      <c r="Y83" s="78">
        <f t="shared" si="78"/>
        <v>0</v>
      </c>
      <c r="Z83" s="78">
        <f t="shared" si="78"/>
        <v>0</v>
      </c>
      <c r="AA83" s="78">
        <f t="shared" si="78"/>
        <v>0</v>
      </c>
      <c r="AB83" s="78">
        <f t="shared" si="78"/>
        <v>0</v>
      </c>
      <c r="AC83" s="78">
        <f t="shared" si="78"/>
        <v>0</v>
      </c>
      <c r="AD83" s="78">
        <f t="shared" si="78"/>
        <v>0</v>
      </c>
      <c r="AE83" s="78">
        <f t="shared" si="78"/>
        <v>0</v>
      </c>
      <c r="AF83" s="78">
        <f t="shared" si="78"/>
        <v>0</v>
      </c>
      <c r="AG83" s="78">
        <f t="shared" si="78"/>
        <v>0</v>
      </c>
      <c r="AH83" s="78">
        <f t="shared" si="78"/>
        <v>0</v>
      </c>
      <c r="AI83" s="79">
        <f t="shared" si="83"/>
        <v>0</v>
      </c>
      <c r="AK83" s="78">
        <f t="shared" si="84"/>
        <v>0</v>
      </c>
      <c r="AL83" s="78">
        <f t="shared" si="79"/>
        <v>0</v>
      </c>
      <c r="AM83" s="78">
        <f t="shared" si="79"/>
        <v>0</v>
      </c>
      <c r="AN83" s="78">
        <f t="shared" si="79"/>
        <v>0</v>
      </c>
      <c r="AO83" s="78">
        <f t="shared" si="79"/>
        <v>0</v>
      </c>
      <c r="AP83" s="78">
        <f t="shared" si="79"/>
        <v>0</v>
      </c>
      <c r="AQ83" s="78">
        <f t="shared" si="79"/>
        <v>0</v>
      </c>
      <c r="AR83" s="78">
        <f t="shared" si="79"/>
        <v>0</v>
      </c>
      <c r="AS83" s="78">
        <f t="shared" si="79"/>
        <v>0</v>
      </c>
      <c r="AT83" s="78">
        <f t="shared" si="79"/>
        <v>0</v>
      </c>
      <c r="AU83" s="78">
        <f t="shared" si="79"/>
        <v>0</v>
      </c>
      <c r="AV83" s="78">
        <f t="shared" si="79"/>
        <v>0</v>
      </c>
    </row>
    <row r="84" spans="1:48" ht="14.25">
      <c r="A84" s="74"/>
      <c r="B84" s="39">
        <f>IFERROR((INDEX(GrantList[Account],MATCH(A84,GrantList[Fund],0))),0)</f>
        <v>0</v>
      </c>
      <c r="C84" s="39">
        <f>IFERROR((INDEX(GrantList[Fund Desc],MATCH(A84,GrantList[Fund],0))),0)</f>
        <v>0</v>
      </c>
      <c r="D84" s="37">
        <f t="shared" si="80"/>
        <v>0</v>
      </c>
      <c r="E84" s="38">
        <f>IFERROR((INDEX(GrantList[Study Type],MATCH(A84,GrantList[Fund],0))),0)</f>
        <v>0</v>
      </c>
      <c r="F84" s="36">
        <f t="shared" si="85"/>
        <v>0</v>
      </c>
      <c r="G84" s="35">
        <f>IFERROR((INDEX(GrantList[Budget End Date],MATCH(A84,GrantList[Fund],0))),0)</f>
        <v>0</v>
      </c>
      <c r="H84" s="34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6">
        <f t="shared" si="81"/>
        <v>0</v>
      </c>
      <c r="V84" s="33"/>
      <c r="W84" s="78">
        <f t="shared" si="82"/>
        <v>0</v>
      </c>
      <c r="X84" s="78">
        <f t="shared" si="78"/>
        <v>0</v>
      </c>
      <c r="Y84" s="78">
        <f t="shared" si="78"/>
        <v>0</v>
      </c>
      <c r="Z84" s="78">
        <f t="shared" si="78"/>
        <v>0</v>
      </c>
      <c r="AA84" s="78">
        <f t="shared" si="78"/>
        <v>0</v>
      </c>
      <c r="AB84" s="78">
        <f t="shared" si="78"/>
        <v>0</v>
      </c>
      <c r="AC84" s="78">
        <f t="shared" si="78"/>
        <v>0</v>
      </c>
      <c r="AD84" s="78">
        <f t="shared" si="78"/>
        <v>0</v>
      </c>
      <c r="AE84" s="78">
        <f t="shared" si="78"/>
        <v>0</v>
      </c>
      <c r="AF84" s="78">
        <f t="shared" si="78"/>
        <v>0</v>
      </c>
      <c r="AG84" s="78">
        <f t="shared" si="78"/>
        <v>0</v>
      </c>
      <c r="AH84" s="78">
        <f t="shared" si="78"/>
        <v>0</v>
      </c>
      <c r="AI84" s="79">
        <f t="shared" si="83"/>
        <v>0</v>
      </c>
      <c r="AK84" s="78">
        <f t="shared" si="84"/>
        <v>0</v>
      </c>
      <c r="AL84" s="78">
        <f t="shared" si="79"/>
        <v>0</v>
      </c>
      <c r="AM84" s="78">
        <f t="shared" si="79"/>
        <v>0</v>
      </c>
      <c r="AN84" s="78">
        <f t="shared" si="79"/>
        <v>0</v>
      </c>
      <c r="AO84" s="78">
        <f t="shared" si="79"/>
        <v>0</v>
      </c>
      <c r="AP84" s="78">
        <f t="shared" si="79"/>
        <v>0</v>
      </c>
      <c r="AQ84" s="78">
        <f t="shared" si="79"/>
        <v>0</v>
      </c>
      <c r="AR84" s="78">
        <f t="shared" si="79"/>
        <v>0</v>
      </c>
      <c r="AS84" s="78">
        <f t="shared" si="79"/>
        <v>0</v>
      </c>
      <c r="AT84" s="78">
        <f t="shared" si="79"/>
        <v>0</v>
      </c>
      <c r="AU84" s="78">
        <f t="shared" si="79"/>
        <v>0</v>
      </c>
      <c r="AV84" s="78">
        <f t="shared" si="79"/>
        <v>0</v>
      </c>
    </row>
    <row r="85" spans="1:48" ht="14.25">
      <c r="A85" s="74"/>
      <c r="B85" s="39">
        <f>IFERROR((INDEX(GrantList[Account],MATCH(A85,GrantList[Fund],0))),0)</f>
        <v>0</v>
      </c>
      <c r="C85" s="39">
        <f>IFERROR((INDEX(GrantList[Fund Desc],MATCH(A85,GrantList[Fund],0))),0)</f>
        <v>0</v>
      </c>
      <c r="D85" s="37">
        <f t="shared" si="80"/>
        <v>0</v>
      </c>
      <c r="E85" s="38">
        <f>IFERROR((INDEX(GrantList[Study Type],MATCH(A85,GrantList[Fund],0))),0)</f>
        <v>0</v>
      </c>
      <c r="F85" s="36">
        <f t="shared" si="85"/>
        <v>0</v>
      </c>
      <c r="G85" s="35">
        <f>IFERROR((INDEX(GrantList[Budget End Date],MATCH(A85,GrantList[Fund],0))),0)</f>
        <v>0</v>
      </c>
      <c r="H85" s="34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6">
        <f t="shared" si="81"/>
        <v>0</v>
      </c>
      <c r="V85" s="33"/>
      <c r="W85" s="78">
        <f t="shared" si="82"/>
        <v>0</v>
      </c>
      <c r="X85" s="78">
        <f t="shared" si="78"/>
        <v>0</v>
      </c>
      <c r="Y85" s="78">
        <f t="shared" si="78"/>
        <v>0</v>
      </c>
      <c r="Z85" s="78">
        <f t="shared" si="78"/>
        <v>0</v>
      </c>
      <c r="AA85" s="78">
        <f t="shared" si="78"/>
        <v>0</v>
      </c>
      <c r="AB85" s="78">
        <f t="shared" si="78"/>
        <v>0</v>
      </c>
      <c r="AC85" s="78">
        <f t="shared" si="78"/>
        <v>0</v>
      </c>
      <c r="AD85" s="78">
        <f t="shared" si="78"/>
        <v>0</v>
      </c>
      <c r="AE85" s="78">
        <f t="shared" si="78"/>
        <v>0</v>
      </c>
      <c r="AF85" s="78">
        <f t="shared" si="78"/>
        <v>0</v>
      </c>
      <c r="AG85" s="78">
        <f t="shared" si="78"/>
        <v>0</v>
      </c>
      <c r="AH85" s="78">
        <f t="shared" si="78"/>
        <v>0</v>
      </c>
      <c r="AI85" s="79">
        <f t="shared" si="83"/>
        <v>0</v>
      </c>
      <c r="AK85" s="78">
        <f t="shared" si="84"/>
        <v>0</v>
      </c>
      <c r="AL85" s="78">
        <f t="shared" si="79"/>
        <v>0</v>
      </c>
      <c r="AM85" s="78">
        <f t="shared" si="79"/>
        <v>0</v>
      </c>
      <c r="AN85" s="78">
        <f t="shared" si="79"/>
        <v>0</v>
      </c>
      <c r="AO85" s="78">
        <f t="shared" si="79"/>
        <v>0</v>
      </c>
      <c r="AP85" s="78">
        <f t="shared" si="79"/>
        <v>0</v>
      </c>
      <c r="AQ85" s="78">
        <f t="shared" si="79"/>
        <v>0</v>
      </c>
      <c r="AR85" s="78">
        <f t="shared" si="79"/>
        <v>0</v>
      </c>
      <c r="AS85" s="78">
        <f t="shared" si="79"/>
        <v>0</v>
      </c>
      <c r="AT85" s="78">
        <f t="shared" si="79"/>
        <v>0</v>
      </c>
      <c r="AU85" s="78">
        <f t="shared" si="79"/>
        <v>0</v>
      </c>
      <c r="AV85" s="78">
        <f t="shared" si="79"/>
        <v>0</v>
      </c>
    </row>
    <row r="86" spans="1:48" ht="14.25">
      <c r="A86" s="74"/>
      <c r="B86" s="39">
        <f>IFERROR((INDEX(GrantList[Account],MATCH(A86,GrantList[Fund],0))),0)</f>
        <v>0</v>
      </c>
      <c r="C86" s="39">
        <f>IFERROR((INDEX(GrantList[Fund Desc],MATCH(A86,GrantList[Fund],0))),0)</f>
        <v>0</v>
      </c>
      <c r="D86" s="37">
        <f t="shared" si="80"/>
        <v>0</v>
      </c>
      <c r="E86" s="38">
        <f>IFERROR((INDEX(GrantList[Study Type],MATCH(A86,GrantList[Fund],0))),0)</f>
        <v>0</v>
      </c>
      <c r="F86" s="36">
        <f t="shared" si="85"/>
        <v>0</v>
      </c>
      <c r="G86" s="35">
        <f>IFERROR((INDEX(GrantList[Budget End Date],MATCH(A86,GrantList[Fund],0))),0)</f>
        <v>0</v>
      </c>
      <c r="H86" s="34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6">
        <f t="shared" si="81"/>
        <v>0</v>
      </c>
      <c r="V86" s="33"/>
      <c r="W86" s="78">
        <f t="shared" si="82"/>
        <v>0</v>
      </c>
      <c r="X86" s="78">
        <f t="shared" si="78"/>
        <v>0</v>
      </c>
      <c r="Y86" s="78">
        <f t="shared" si="78"/>
        <v>0</v>
      </c>
      <c r="Z86" s="78">
        <f t="shared" si="78"/>
        <v>0</v>
      </c>
      <c r="AA86" s="78">
        <f t="shared" si="78"/>
        <v>0</v>
      </c>
      <c r="AB86" s="78">
        <f t="shared" si="78"/>
        <v>0</v>
      </c>
      <c r="AC86" s="78">
        <f t="shared" si="78"/>
        <v>0</v>
      </c>
      <c r="AD86" s="78">
        <f t="shared" si="78"/>
        <v>0</v>
      </c>
      <c r="AE86" s="78">
        <f t="shared" si="78"/>
        <v>0</v>
      </c>
      <c r="AF86" s="78">
        <f t="shared" si="78"/>
        <v>0</v>
      </c>
      <c r="AG86" s="78">
        <f t="shared" si="78"/>
        <v>0</v>
      </c>
      <c r="AH86" s="78">
        <f t="shared" si="78"/>
        <v>0</v>
      </c>
      <c r="AI86" s="79">
        <f t="shared" si="83"/>
        <v>0</v>
      </c>
      <c r="AK86" s="78">
        <f t="shared" si="84"/>
        <v>0</v>
      </c>
      <c r="AL86" s="78">
        <f t="shared" si="79"/>
        <v>0</v>
      </c>
      <c r="AM86" s="78">
        <f t="shared" si="79"/>
        <v>0</v>
      </c>
      <c r="AN86" s="78">
        <f t="shared" si="79"/>
        <v>0</v>
      </c>
      <c r="AO86" s="78">
        <f t="shared" si="79"/>
        <v>0</v>
      </c>
      <c r="AP86" s="78">
        <f t="shared" si="79"/>
        <v>0</v>
      </c>
      <c r="AQ86" s="78">
        <f t="shared" si="79"/>
        <v>0</v>
      </c>
      <c r="AR86" s="78">
        <f t="shared" si="79"/>
        <v>0</v>
      </c>
      <c r="AS86" s="78">
        <f t="shared" si="79"/>
        <v>0</v>
      </c>
      <c r="AT86" s="78">
        <f t="shared" si="79"/>
        <v>0</v>
      </c>
      <c r="AU86" s="78">
        <f t="shared" si="79"/>
        <v>0</v>
      </c>
      <c r="AV86" s="78">
        <f t="shared" si="79"/>
        <v>0</v>
      </c>
    </row>
    <row r="87" spans="1:48" ht="14.25">
      <c r="A87" s="74"/>
      <c r="B87" s="39">
        <f>IFERROR((INDEX(GrantList[Account],MATCH(A87,GrantList[Fund],0))),0)</f>
        <v>0</v>
      </c>
      <c r="C87" s="39">
        <f>IFERROR((INDEX(GrantList[Fund Desc],MATCH(A87,GrantList[Fund],0))),0)</f>
        <v>0</v>
      </c>
      <c r="D87" s="37">
        <f t="shared" si="80"/>
        <v>0</v>
      </c>
      <c r="E87" s="38">
        <f>IFERROR((INDEX(GrantList[Study Type],MATCH(A87,GrantList[Fund],0))),0)</f>
        <v>0</v>
      </c>
      <c r="F87" s="36">
        <f t="shared" si="85"/>
        <v>0</v>
      </c>
      <c r="G87" s="35">
        <f>IFERROR((INDEX(GrantList[Budget End Date],MATCH(A87,GrantList[Fund],0))),0)</f>
        <v>0</v>
      </c>
      <c r="H87" s="34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6">
        <f t="shared" si="81"/>
        <v>0</v>
      </c>
      <c r="V87" s="33"/>
      <c r="W87" s="78">
        <f t="shared" si="82"/>
        <v>0</v>
      </c>
      <c r="X87" s="78">
        <f t="shared" si="78"/>
        <v>0</v>
      </c>
      <c r="Y87" s="78">
        <f t="shared" si="78"/>
        <v>0</v>
      </c>
      <c r="Z87" s="78">
        <f t="shared" si="78"/>
        <v>0</v>
      </c>
      <c r="AA87" s="78">
        <f t="shared" si="78"/>
        <v>0</v>
      </c>
      <c r="AB87" s="78">
        <f t="shared" si="78"/>
        <v>0</v>
      </c>
      <c r="AC87" s="78">
        <f t="shared" si="78"/>
        <v>0</v>
      </c>
      <c r="AD87" s="78">
        <f t="shared" si="78"/>
        <v>0</v>
      </c>
      <c r="AE87" s="78">
        <f t="shared" si="78"/>
        <v>0</v>
      </c>
      <c r="AF87" s="78">
        <f t="shared" si="78"/>
        <v>0</v>
      </c>
      <c r="AG87" s="78">
        <f t="shared" si="78"/>
        <v>0</v>
      </c>
      <c r="AH87" s="78">
        <f t="shared" si="78"/>
        <v>0</v>
      </c>
      <c r="AI87" s="79">
        <f t="shared" si="83"/>
        <v>0</v>
      </c>
      <c r="AK87" s="78">
        <f t="shared" si="84"/>
        <v>0</v>
      </c>
      <c r="AL87" s="78">
        <f t="shared" si="79"/>
        <v>0</v>
      </c>
      <c r="AM87" s="78">
        <f t="shared" si="79"/>
        <v>0</v>
      </c>
      <c r="AN87" s="78">
        <f t="shared" si="79"/>
        <v>0</v>
      </c>
      <c r="AO87" s="78">
        <f t="shared" si="79"/>
        <v>0</v>
      </c>
      <c r="AP87" s="78">
        <f t="shared" si="79"/>
        <v>0</v>
      </c>
      <c r="AQ87" s="78">
        <f t="shared" si="79"/>
        <v>0</v>
      </c>
      <c r="AR87" s="78">
        <f t="shared" si="79"/>
        <v>0</v>
      </c>
      <c r="AS87" s="78">
        <f t="shared" si="79"/>
        <v>0</v>
      </c>
      <c r="AT87" s="78">
        <f t="shared" si="79"/>
        <v>0</v>
      </c>
      <c r="AU87" s="78">
        <f t="shared" si="79"/>
        <v>0</v>
      </c>
      <c r="AV87" s="78">
        <f t="shared" si="79"/>
        <v>0</v>
      </c>
    </row>
    <row r="88" spans="1:48" ht="13.5" customHeight="1">
      <c r="C88" s="32" t="s">
        <v>16</v>
      </c>
      <c r="D88" s="31">
        <f>SUM(D80:D87)</f>
        <v>0</v>
      </c>
      <c r="E88" s="30"/>
      <c r="F88" s="29"/>
      <c r="I88" s="76">
        <f t="shared" ref="I88:T88" si="86">SUM(I80:I87)</f>
        <v>0</v>
      </c>
      <c r="J88" s="76">
        <f t="shared" si="86"/>
        <v>0</v>
      </c>
      <c r="K88" s="76">
        <f t="shared" si="86"/>
        <v>0</v>
      </c>
      <c r="L88" s="76">
        <f t="shared" si="86"/>
        <v>0</v>
      </c>
      <c r="M88" s="76">
        <f t="shared" si="86"/>
        <v>0</v>
      </c>
      <c r="N88" s="76">
        <f t="shared" si="86"/>
        <v>0</v>
      </c>
      <c r="O88" s="76">
        <f t="shared" si="86"/>
        <v>0</v>
      </c>
      <c r="P88" s="76">
        <f t="shared" si="86"/>
        <v>0</v>
      </c>
      <c r="Q88" s="76">
        <f t="shared" si="86"/>
        <v>0</v>
      </c>
      <c r="R88" s="76">
        <f t="shared" si="86"/>
        <v>0</v>
      </c>
      <c r="S88" s="76">
        <f t="shared" si="86"/>
        <v>0</v>
      </c>
      <c r="T88" s="76">
        <f t="shared" si="86"/>
        <v>0</v>
      </c>
      <c r="U88" s="76">
        <f t="shared" si="81"/>
        <v>0</v>
      </c>
      <c r="V88" s="26"/>
      <c r="W88" s="78">
        <f>SUM(W80:W87)</f>
        <v>0</v>
      </c>
      <c r="X88" s="78">
        <f t="shared" ref="X88:AH88" si="87">SUM(X80:X87)</f>
        <v>0</v>
      </c>
      <c r="Y88" s="78">
        <f t="shared" si="87"/>
        <v>0</v>
      </c>
      <c r="Z88" s="78">
        <f t="shared" si="87"/>
        <v>0</v>
      </c>
      <c r="AA88" s="78">
        <f t="shared" si="87"/>
        <v>0</v>
      </c>
      <c r="AB88" s="78">
        <f t="shared" si="87"/>
        <v>0</v>
      </c>
      <c r="AC88" s="78">
        <f t="shared" si="87"/>
        <v>0</v>
      </c>
      <c r="AD88" s="78">
        <f t="shared" si="87"/>
        <v>0</v>
      </c>
      <c r="AE88" s="78">
        <f t="shared" si="87"/>
        <v>0</v>
      </c>
      <c r="AF88" s="78">
        <f t="shared" si="87"/>
        <v>0</v>
      </c>
      <c r="AG88" s="78">
        <f t="shared" si="87"/>
        <v>0</v>
      </c>
      <c r="AH88" s="78">
        <f t="shared" si="87"/>
        <v>0</v>
      </c>
      <c r="AI88" s="78">
        <f t="shared" ref="AI88" si="88">SUM(AI80:AI87)</f>
        <v>0</v>
      </c>
      <c r="AK88" s="78">
        <f>SUM(AK80:AK87)</f>
        <v>0</v>
      </c>
      <c r="AL88" s="78">
        <f t="shared" ref="AL88:AV88" si="89">SUM(AL80:AL87)</f>
        <v>0</v>
      </c>
      <c r="AM88" s="78">
        <f t="shared" si="89"/>
        <v>0</v>
      </c>
      <c r="AN88" s="78">
        <f t="shared" si="89"/>
        <v>0</v>
      </c>
      <c r="AO88" s="78">
        <f t="shared" si="89"/>
        <v>0</v>
      </c>
      <c r="AP88" s="78">
        <f t="shared" si="89"/>
        <v>0</v>
      </c>
      <c r="AQ88" s="78">
        <f t="shared" si="89"/>
        <v>0</v>
      </c>
      <c r="AR88" s="78">
        <f t="shared" si="89"/>
        <v>0</v>
      </c>
      <c r="AS88" s="78">
        <f t="shared" si="89"/>
        <v>0</v>
      </c>
      <c r="AT88" s="78">
        <f t="shared" si="89"/>
        <v>0</v>
      </c>
      <c r="AU88" s="78">
        <f t="shared" si="89"/>
        <v>0</v>
      </c>
      <c r="AV88" s="78">
        <f t="shared" si="89"/>
        <v>0</v>
      </c>
    </row>
    <row r="89" spans="1:48">
      <c r="D89" s="25">
        <f>+D88-D77</f>
        <v>0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7"/>
      <c r="V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spans="1:48" ht="12.75">
      <c r="I90" s="50"/>
      <c r="J90" s="50"/>
      <c r="K90" s="50"/>
      <c r="L90" s="50"/>
      <c r="M90" s="50"/>
      <c r="N90" s="49"/>
      <c r="O90" s="49"/>
      <c r="P90" s="49"/>
      <c r="Q90" s="49"/>
      <c r="R90" s="49"/>
      <c r="S90" s="49"/>
    </row>
    <row r="91" spans="1:48" ht="12.75">
      <c r="I91" s="50"/>
      <c r="J91" s="50"/>
      <c r="K91" s="50"/>
      <c r="L91" s="50"/>
      <c r="M91" s="50"/>
      <c r="N91" s="49"/>
      <c r="O91" s="49"/>
      <c r="P91" s="49"/>
      <c r="Q91" s="49"/>
      <c r="R91" s="49"/>
      <c r="S91" s="49"/>
    </row>
    <row r="92" spans="1:48" ht="12.75">
      <c r="A92" s="47" t="s">
        <v>90</v>
      </c>
      <c r="B92" s="47"/>
      <c r="D92" s="46"/>
      <c r="E92" s="45">
        <f>D92/12</f>
        <v>0</v>
      </c>
      <c r="F92" s="24" t="s">
        <v>24</v>
      </c>
      <c r="AL92" s="73">
        <v>0.30499999999999999</v>
      </c>
      <c r="AM92" s="73">
        <v>0.09</v>
      </c>
      <c r="AO92" s="73">
        <v>0.32600000000000001</v>
      </c>
    </row>
    <row r="93" spans="1:48" ht="12.75">
      <c r="A93" s="47" t="s">
        <v>91</v>
      </c>
      <c r="B93" s="44"/>
      <c r="J93" s="43"/>
      <c r="K93" s="43"/>
      <c r="L93" s="43"/>
      <c r="M93" s="43"/>
      <c r="N93" s="43"/>
      <c r="AK93" s="24" t="s">
        <v>23</v>
      </c>
    </row>
    <row r="94" spans="1:48">
      <c r="A94" s="42" t="s">
        <v>15</v>
      </c>
      <c r="B94" s="42" t="s">
        <v>14</v>
      </c>
      <c r="C94" s="42" t="s">
        <v>13</v>
      </c>
      <c r="D94" s="42" t="s">
        <v>21</v>
      </c>
      <c r="E94" s="42" t="s">
        <v>22</v>
      </c>
      <c r="F94" s="42" t="s">
        <v>20</v>
      </c>
      <c r="G94" s="42" t="s">
        <v>19</v>
      </c>
      <c r="I94" s="40">
        <f>I79</f>
        <v>44743</v>
      </c>
      <c r="J94" s="40">
        <f t="shared" ref="J94:T94" si="90">J79</f>
        <v>44774</v>
      </c>
      <c r="K94" s="40">
        <f t="shared" si="90"/>
        <v>44805</v>
      </c>
      <c r="L94" s="40">
        <f t="shared" si="90"/>
        <v>44835</v>
      </c>
      <c r="M94" s="40">
        <f t="shared" si="90"/>
        <v>44866</v>
      </c>
      <c r="N94" s="40">
        <f t="shared" si="90"/>
        <v>44896</v>
      </c>
      <c r="O94" s="40">
        <f t="shared" si="90"/>
        <v>44927</v>
      </c>
      <c r="P94" s="40">
        <f t="shared" si="90"/>
        <v>44958</v>
      </c>
      <c r="Q94" s="40">
        <f t="shared" si="90"/>
        <v>44986</v>
      </c>
      <c r="R94" s="40">
        <f t="shared" si="90"/>
        <v>45017</v>
      </c>
      <c r="S94" s="40">
        <f t="shared" si="90"/>
        <v>45047</v>
      </c>
      <c r="T94" s="40">
        <f t="shared" si="90"/>
        <v>45078</v>
      </c>
      <c r="U94" s="41" t="s">
        <v>57</v>
      </c>
      <c r="W94" s="40">
        <f>I94</f>
        <v>44743</v>
      </c>
      <c r="X94" s="40">
        <f t="shared" ref="X94:AH94" si="91">J94</f>
        <v>44774</v>
      </c>
      <c r="Y94" s="40">
        <f t="shared" si="91"/>
        <v>44805</v>
      </c>
      <c r="Z94" s="40">
        <f t="shared" si="91"/>
        <v>44835</v>
      </c>
      <c r="AA94" s="40">
        <f t="shared" si="91"/>
        <v>44866</v>
      </c>
      <c r="AB94" s="40">
        <f t="shared" si="91"/>
        <v>44896</v>
      </c>
      <c r="AC94" s="40">
        <f t="shared" si="91"/>
        <v>44927</v>
      </c>
      <c r="AD94" s="40">
        <f t="shared" si="91"/>
        <v>44958</v>
      </c>
      <c r="AE94" s="40">
        <f t="shared" si="91"/>
        <v>44986</v>
      </c>
      <c r="AF94" s="40">
        <f t="shared" si="91"/>
        <v>45017</v>
      </c>
      <c r="AG94" s="40">
        <f t="shared" si="91"/>
        <v>45047</v>
      </c>
      <c r="AH94" s="40">
        <f t="shared" si="91"/>
        <v>45078</v>
      </c>
      <c r="AI94" s="41" t="s">
        <v>18</v>
      </c>
      <c r="AK94" s="40">
        <f>W94</f>
        <v>44743</v>
      </c>
      <c r="AL94" s="40">
        <f t="shared" ref="AL94:AV94" si="92">X94</f>
        <v>44774</v>
      </c>
      <c r="AM94" s="40">
        <f t="shared" si="92"/>
        <v>44805</v>
      </c>
      <c r="AN94" s="40">
        <f t="shared" si="92"/>
        <v>44835</v>
      </c>
      <c r="AO94" s="40">
        <f t="shared" si="92"/>
        <v>44866</v>
      </c>
      <c r="AP94" s="40">
        <f t="shared" si="92"/>
        <v>44896</v>
      </c>
      <c r="AQ94" s="40">
        <f t="shared" si="92"/>
        <v>44927</v>
      </c>
      <c r="AR94" s="40">
        <f t="shared" si="92"/>
        <v>44958</v>
      </c>
      <c r="AS94" s="40">
        <f t="shared" si="92"/>
        <v>44986</v>
      </c>
      <c r="AT94" s="40">
        <f t="shared" si="92"/>
        <v>45017</v>
      </c>
      <c r="AU94" s="40">
        <f t="shared" si="92"/>
        <v>45047</v>
      </c>
      <c r="AV94" s="40">
        <f t="shared" si="92"/>
        <v>45078</v>
      </c>
    </row>
    <row r="95" spans="1:48" ht="14.25">
      <c r="A95" s="74"/>
      <c r="B95" s="39">
        <f>IFERROR((INDEX(GrantList[Account],MATCH(A95,GrantList[Fund],0))),0)</f>
        <v>0</v>
      </c>
      <c r="C95" s="39">
        <f>IFERROR((INDEX(GrantList[Fund Desc],MATCH(A95,GrantList[Fund],0))),0)</f>
        <v>0</v>
      </c>
      <c r="D95" s="37">
        <f>+AI95</f>
        <v>0</v>
      </c>
      <c r="E95" s="38">
        <f>IFERROR((INDEX(GrantList[Study Type],MATCH(A95,GrantList[Fund],0))),0)</f>
        <v>0</v>
      </c>
      <c r="F95" s="36"/>
      <c r="G95" s="35">
        <f>IFERROR((INDEX(GrantList[Budget End Date],MATCH(A95,GrantList[Fund],0))),0)</f>
        <v>0</v>
      </c>
      <c r="H95" s="34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6">
        <f>SUM(I95:T95)/12</f>
        <v>0</v>
      </c>
      <c r="V95" s="33"/>
      <c r="W95" s="78">
        <f>IF(W$4&lt;$G95,I95*$E$92,0)</f>
        <v>0</v>
      </c>
      <c r="X95" s="78">
        <f t="shared" ref="X95:AH102" si="93">IF(X$4&lt;$G95,J95*$E$92,0)</f>
        <v>0</v>
      </c>
      <c r="Y95" s="78">
        <f t="shared" si="93"/>
        <v>0</v>
      </c>
      <c r="Z95" s="78">
        <f t="shared" si="93"/>
        <v>0</v>
      </c>
      <c r="AA95" s="78">
        <f t="shared" si="93"/>
        <v>0</v>
      </c>
      <c r="AB95" s="78">
        <f t="shared" si="93"/>
        <v>0</v>
      </c>
      <c r="AC95" s="78">
        <f t="shared" si="93"/>
        <v>0</v>
      </c>
      <c r="AD95" s="78">
        <f t="shared" si="93"/>
        <v>0</v>
      </c>
      <c r="AE95" s="78">
        <f t="shared" si="93"/>
        <v>0</v>
      </c>
      <c r="AF95" s="78">
        <f t="shared" si="93"/>
        <v>0</v>
      </c>
      <c r="AG95" s="78">
        <f t="shared" si="93"/>
        <v>0</v>
      </c>
      <c r="AH95" s="78">
        <f t="shared" si="93"/>
        <v>0</v>
      </c>
      <c r="AI95" s="79">
        <f>SUM(W95:AH95)</f>
        <v>0</v>
      </c>
      <c r="AK95" s="78">
        <f>IF(AND(AK$4&lt;=$G95,$F95="Full Time",$E95="Non-Federal"),W95*$AO$2,IF(AND(AK$4&lt;=$G95,$F95="Full Time",$E95="Federal"),W95*$AL$2,(IF(AND(AK$4&lt;=$G95,$F95="Part Time"),$W95*$AM$2,0))))</f>
        <v>0</v>
      </c>
      <c r="AL95" s="78">
        <f t="shared" ref="AL95:AV102" si="94">IF(AND(AL$4&lt;=$G95,$F95="Full Time",$E95="Non-Federal"),X95*$AO$2,IF(AND(AL$4&lt;=$G95,$F95="Full Time",$E95="Federal"),X95*$AL$2,(IF(AND(AL$4&lt;=$G95,$F95="Part Time"),$W95*$AM$2,0))))</f>
        <v>0</v>
      </c>
      <c r="AM95" s="78">
        <f t="shared" si="94"/>
        <v>0</v>
      </c>
      <c r="AN95" s="78">
        <f t="shared" si="94"/>
        <v>0</v>
      </c>
      <c r="AO95" s="78">
        <f t="shared" si="94"/>
        <v>0</v>
      </c>
      <c r="AP95" s="78">
        <f t="shared" si="94"/>
        <v>0</v>
      </c>
      <c r="AQ95" s="78">
        <f t="shared" si="94"/>
        <v>0</v>
      </c>
      <c r="AR95" s="78">
        <f t="shared" si="94"/>
        <v>0</v>
      </c>
      <c r="AS95" s="78">
        <f t="shared" si="94"/>
        <v>0</v>
      </c>
      <c r="AT95" s="78">
        <f t="shared" si="94"/>
        <v>0</v>
      </c>
      <c r="AU95" s="78">
        <f t="shared" si="94"/>
        <v>0</v>
      </c>
      <c r="AV95" s="78">
        <f t="shared" si="94"/>
        <v>0</v>
      </c>
    </row>
    <row r="96" spans="1:48" ht="14.25">
      <c r="A96" s="74"/>
      <c r="B96" s="39">
        <f>IFERROR((INDEX(GrantList[Account],MATCH(A96,GrantList[Fund],0))),0)</f>
        <v>0</v>
      </c>
      <c r="C96" s="39">
        <f>IFERROR((INDEX(GrantList[Fund Desc],MATCH(A96,GrantList[Fund],0))),0)</f>
        <v>0</v>
      </c>
      <c r="D96" s="37">
        <f t="shared" ref="D96:D102" si="95">+AI96</f>
        <v>0</v>
      </c>
      <c r="E96" s="38">
        <f>IFERROR((INDEX(GrantList[Study Type],MATCH(A96,GrantList[Fund],0))),0)</f>
        <v>0</v>
      </c>
      <c r="F96" s="36">
        <f>F95</f>
        <v>0</v>
      </c>
      <c r="G96" s="35">
        <f>IFERROR((INDEX(GrantList[Budget End Date],MATCH(A96,GrantList[Fund],0))),0)</f>
        <v>0</v>
      </c>
      <c r="H96" s="34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6">
        <f t="shared" ref="U96:U103" si="96">SUM(I96:T96)/12</f>
        <v>0</v>
      </c>
      <c r="V96" s="33"/>
      <c r="W96" s="78">
        <f t="shared" ref="W96:W102" si="97">IF(W$4&lt;$G96,I96*$E$92,0)</f>
        <v>0</v>
      </c>
      <c r="X96" s="78">
        <f t="shared" si="93"/>
        <v>0</v>
      </c>
      <c r="Y96" s="78">
        <f t="shared" si="93"/>
        <v>0</v>
      </c>
      <c r="Z96" s="78">
        <f t="shared" si="93"/>
        <v>0</v>
      </c>
      <c r="AA96" s="78">
        <f t="shared" si="93"/>
        <v>0</v>
      </c>
      <c r="AB96" s="78">
        <f t="shared" si="93"/>
        <v>0</v>
      </c>
      <c r="AC96" s="78">
        <f t="shared" si="93"/>
        <v>0</v>
      </c>
      <c r="AD96" s="78">
        <f t="shared" si="93"/>
        <v>0</v>
      </c>
      <c r="AE96" s="78">
        <f t="shared" si="93"/>
        <v>0</v>
      </c>
      <c r="AF96" s="78">
        <f t="shared" si="93"/>
        <v>0</v>
      </c>
      <c r="AG96" s="78">
        <f t="shared" si="93"/>
        <v>0</v>
      </c>
      <c r="AH96" s="78">
        <f t="shared" si="93"/>
        <v>0</v>
      </c>
      <c r="AI96" s="79">
        <f t="shared" ref="AI96:AI102" si="98">SUM(W96:AH96)</f>
        <v>0</v>
      </c>
      <c r="AK96" s="78">
        <f t="shared" ref="AK96:AK102" si="99">IF(AND(AK$4&lt;=$G96,$F96="Full Time",$E96="Non-Federal"),W96*$AO$2,IF(AND(AK$4&lt;=$G96,$F96="Full Time",$E96="Federal"),W96*$AL$2,(IF(AND(AK$4&lt;=$G96,$F96="Part Time"),$W96*$AM$2,0))))</f>
        <v>0</v>
      </c>
      <c r="AL96" s="78">
        <f t="shared" si="94"/>
        <v>0</v>
      </c>
      <c r="AM96" s="78">
        <f t="shared" si="94"/>
        <v>0</v>
      </c>
      <c r="AN96" s="78">
        <f t="shared" si="94"/>
        <v>0</v>
      </c>
      <c r="AO96" s="78">
        <f t="shared" si="94"/>
        <v>0</v>
      </c>
      <c r="AP96" s="78">
        <f t="shared" si="94"/>
        <v>0</v>
      </c>
      <c r="AQ96" s="78">
        <f t="shared" si="94"/>
        <v>0</v>
      </c>
      <c r="AR96" s="78">
        <f t="shared" si="94"/>
        <v>0</v>
      </c>
      <c r="AS96" s="78">
        <f t="shared" si="94"/>
        <v>0</v>
      </c>
      <c r="AT96" s="78">
        <f t="shared" si="94"/>
        <v>0</v>
      </c>
      <c r="AU96" s="78">
        <f t="shared" si="94"/>
        <v>0</v>
      </c>
      <c r="AV96" s="78">
        <f t="shared" si="94"/>
        <v>0</v>
      </c>
    </row>
    <row r="97" spans="1:48" ht="14.25">
      <c r="A97" s="74"/>
      <c r="B97" s="39">
        <f>IFERROR((INDEX(GrantList[Account],MATCH(A97,GrantList[Fund],0))),0)</f>
        <v>0</v>
      </c>
      <c r="C97" s="39">
        <f>IFERROR((INDEX(GrantList[Fund Desc],MATCH(A97,GrantList[Fund],0))),0)</f>
        <v>0</v>
      </c>
      <c r="D97" s="37">
        <f t="shared" si="95"/>
        <v>0</v>
      </c>
      <c r="E97" s="38">
        <f>IFERROR((INDEX(GrantList[Study Type],MATCH(A97,GrantList[Fund],0))),0)</f>
        <v>0</v>
      </c>
      <c r="F97" s="36">
        <f t="shared" ref="F97:F102" si="100">F96</f>
        <v>0</v>
      </c>
      <c r="G97" s="35">
        <f>IFERROR((INDEX(GrantList[Budget End Date],MATCH(A97,GrantList[Fund],0))),0)</f>
        <v>0</v>
      </c>
      <c r="H97" s="34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6">
        <f t="shared" si="96"/>
        <v>0</v>
      </c>
      <c r="V97" s="33"/>
      <c r="W97" s="78">
        <f t="shared" si="97"/>
        <v>0</v>
      </c>
      <c r="X97" s="78">
        <f t="shared" si="93"/>
        <v>0</v>
      </c>
      <c r="Y97" s="78">
        <f t="shared" si="93"/>
        <v>0</v>
      </c>
      <c r="Z97" s="78">
        <f t="shared" si="93"/>
        <v>0</v>
      </c>
      <c r="AA97" s="78">
        <f t="shared" si="93"/>
        <v>0</v>
      </c>
      <c r="AB97" s="78">
        <f t="shared" si="93"/>
        <v>0</v>
      </c>
      <c r="AC97" s="78">
        <f t="shared" si="93"/>
        <v>0</v>
      </c>
      <c r="AD97" s="78">
        <f t="shared" si="93"/>
        <v>0</v>
      </c>
      <c r="AE97" s="78">
        <f t="shared" si="93"/>
        <v>0</v>
      </c>
      <c r="AF97" s="78">
        <f t="shared" si="93"/>
        <v>0</v>
      </c>
      <c r="AG97" s="78">
        <f t="shared" si="93"/>
        <v>0</v>
      </c>
      <c r="AH97" s="78">
        <f t="shared" si="93"/>
        <v>0</v>
      </c>
      <c r="AI97" s="79">
        <f t="shared" si="98"/>
        <v>0</v>
      </c>
      <c r="AK97" s="78">
        <f t="shared" si="99"/>
        <v>0</v>
      </c>
      <c r="AL97" s="78">
        <f t="shared" si="94"/>
        <v>0</v>
      </c>
      <c r="AM97" s="78">
        <f t="shared" si="94"/>
        <v>0</v>
      </c>
      <c r="AN97" s="78">
        <f t="shared" si="94"/>
        <v>0</v>
      </c>
      <c r="AO97" s="78">
        <f t="shared" si="94"/>
        <v>0</v>
      </c>
      <c r="AP97" s="78">
        <f t="shared" si="94"/>
        <v>0</v>
      </c>
      <c r="AQ97" s="78">
        <f t="shared" si="94"/>
        <v>0</v>
      </c>
      <c r="AR97" s="78">
        <f t="shared" si="94"/>
        <v>0</v>
      </c>
      <c r="AS97" s="78">
        <f t="shared" si="94"/>
        <v>0</v>
      </c>
      <c r="AT97" s="78">
        <f t="shared" si="94"/>
        <v>0</v>
      </c>
      <c r="AU97" s="78">
        <f t="shared" si="94"/>
        <v>0</v>
      </c>
      <c r="AV97" s="78">
        <f t="shared" si="94"/>
        <v>0</v>
      </c>
    </row>
    <row r="98" spans="1:48" ht="14.25">
      <c r="A98" s="74"/>
      <c r="B98" s="39">
        <f>IFERROR((INDEX(GrantList[Account],MATCH(A98,GrantList[Fund],0))),0)</f>
        <v>0</v>
      </c>
      <c r="C98" s="39">
        <f>IFERROR((INDEX(GrantList[Fund Desc],MATCH(A98,GrantList[Fund],0))),0)</f>
        <v>0</v>
      </c>
      <c r="D98" s="37">
        <f t="shared" si="95"/>
        <v>0</v>
      </c>
      <c r="E98" s="38">
        <f>IFERROR((INDEX(GrantList[Study Type],MATCH(A98,GrantList[Fund],0))),0)</f>
        <v>0</v>
      </c>
      <c r="F98" s="36">
        <f t="shared" si="100"/>
        <v>0</v>
      </c>
      <c r="G98" s="35">
        <f>IFERROR((INDEX(GrantList[Budget End Date],MATCH(A98,GrantList[Fund],0))),0)</f>
        <v>0</v>
      </c>
      <c r="H98" s="34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6">
        <f t="shared" si="96"/>
        <v>0</v>
      </c>
      <c r="V98" s="33"/>
      <c r="W98" s="78">
        <f t="shared" si="97"/>
        <v>0</v>
      </c>
      <c r="X98" s="78">
        <f t="shared" si="93"/>
        <v>0</v>
      </c>
      <c r="Y98" s="78">
        <f t="shared" si="93"/>
        <v>0</v>
      </c>
      <c r="Z98" s="78">
        <f t="shared" si="93"/>
        <v>0</v>
      </c>
      <c r="AA98" s="78">
        <f t="shared" si="93"/>
        <v>0</v>
      </c>
      <c r="AB98" s="78">
        <f t="shared" si="93"/>
        <v>0</v>
      </c>
      <c r="AC98" s="78">
        <f t="shared" si="93"/>
        <v>0</v>
      </c>
      <c r="AD98" s="78">
        <f t="shared" si="93"/>
        <v>0</v>
      </c>
      <c r="AE98" s="78">
        <f t="shared" si="93"/>
        <v>0</v>
      </c>
      <c r="AF98" s="78">
        <f t="shared" si="93"/>
        <v>0</v>
      </c>
      <c r="AG98" s="78">
        <f t="shared" si="93"/>
        <v>0</v>
      </c>
      <c r="AH98" s="78">
        <f t="shared" si="93"/>
        <v>0</v>
      </c>
      <c r="AI98" s="79">
        <f t="shared" si="98"/>
        <v>0</v>
      </c>
      <c r="AK98" s="78">
        <f t="shared" si="99"/>
        <v>0</v>
      </c>
      <c r="AL98" s="78">
        <f t="shared" si="94"/>
        <v>0</v>
      </c>
      <c r="AM98" s="78">
        <f t="shared" si="94"/>
        <v>0</v>
      </c>
      <c r="AN98" s="78">
        <f t="shared" si="94"/>
        <v>0</v>
      </c>
      <c r="AO98" s="78">
        <f t="shared" si="94"/>
        <v>0</v>
      </c>
      <c r="AP98" s="78">
        <f t="shared" si="94"/>
        <v>0</v>
      </c>
      <c r="AQ98" s="78">
        <f t="shared" si="94"/>
        <v>0</v>
      </c>
      <c r="AR98" s="78">
        <f t="shared" si="94"/>
        <v>0</v>
      </c>
      <c r="AS98" s="78">
        <f t="shared" si="94"/>
        <v>0</v>
      </c>
      <c r="AT98" s="78">
        <f t="shared" si="94"/>
        <v>0</v>
      </c>
      <c r="AU98" s="78">
        <f t="shared" si="94"/>
        <v>0</v>
      </c>
      <c r="AV98" s="78">
        <f t="shared" si="94"/>
        <v>0</v>
      </c>
    </row>
    <row r="99" spans="1:48" ht="14.25">
      <c r="A99" s="74"/>
      <c r="B99" s="39">
        <f>IFERROR((INDEX(GrantList[Account],MATCH(A99,GrantList[Fund],0))),0)</f>
        <v>0</v>
      </c>
      <c r="C99" s="39">
        <f>IFERROR((INDEX(GrantList[Fund Desc],MATCH(A99,GrantList[Fund],0))),0)</f>
        <v>0</v>
      </c>
      <c r="D99" s="37">
        <f t="shared" si="95"/>
        <v>0</v>
      </c>
      <c r="E99" s="38">
        <f>IFERROR((INDEX(GrantList[Study Type],MATCH(A99,GrantList[Fund],0))),0)</f>
        <v>0</v>
      </c>
      <c r="F99" s="36">
        <f t="shared" si="100"/>
        <v>0</v>
      </c>
      <c r="G99" s="35">
        <f>IFERROR((INDEX(GrantList[Budget End Date],MATCH(A99,GrantList[Fund],0))),0)</f>
        <v>0</v>
      </c>
      <c r="H99" s="34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6">
        <f t="shared" si="96"/>
        <v>0</v>
      </c>
      <c r="V99" s="33"/>
      <c r="W99" s="78">
        <f t="shared" si="97"/>
        <v>0</v>
      </c>
      <c r="X99" s="78">
        <f t="shared" si="93"/>
        <v>0</v>
      </c>
      <c r="Y99" s="78">
        <f t="shared" si="93"/>
        <v>0</v>
      </c>
      <c r="Z99" s="78">
        <f t="shared" si="93"/>
        <v>0</v>
      </c>
      <c r="AA99" s="78">
        <f t="shared" si="93"/>
        <v>0</v>
      </c>
      <c r="AB99" s="78">
        <f t="shared" si="93"/>
        <v>0</v>
      </c>
      <c r="AC99" s="78">
        <f t="shared" si="93"/>
        <v>0</v>
      </c>
      <c r="AD99" s="78">
        <f t="shared" si="93"/>
        <v>0</v>
      </c>
      <c r="AE99" s="78">
        <f t="shared" si="93"/>
        <v>0</v>
      </c>
      <c r="AF99" s="78">
        <f t="shared" si="93"/>
        <v>0</v>
      </c>
      <c r="AG99" s="78">
        <f t="shared" si="93"/>
        <v>0</v>
      </c>
      <c r="AH99" s="78">
        <f t="shared" si="93"/>
        <v>0</v>
      </c>
      <c r="AI99" s="79">
        <f t="shared" si="98"/>
        <v>0</v>
      </c>
      <c r="AK99" s="78">
        <f t="shared" si="99"/>
        <v>0</v>
      </c>
      <c r="AL99" s="78">
        <f t="shared" si="94"/>
        <v>0</v>
      </c>
      <c r="AM99" s="78">
        <f t="shared" si="94"/>
        <v>0</v>
      </c>
      <c r="AN99" s="78">
        <f t="shared" si="94"/>
        <v>0</v>
      </c>
      <c r="AO99" s="78">
        <f t="shared" si="94"/>
        <v>0</v>
      </c>
      <c r="AP99" s="78">
        <f t="shared" si="94"/>
        <v>0</v>
      </c>
      <c r="AQ99" s="78">
        <f t="shared" si="94"/>
        <v>0</v>
      </c>
      <c r="AR99" s="78">
        <f t="shared" si="94"/>
        <v>0</v>
      </c>
      <c r="AS99" s="78">
        <f t="shared" si="94"/>
        <v>0</v>
      </c>
      <c r="AT99" s="78">
        <f t="shared" si="94"/>
        <v>0</v>
      </c>
      <c r="AU99" s="78">
        <f t="shared" si="94"/>
        <v>0</v>
      </c>
      <c r="AV99" s="78">
        <f t="shared" si="94"/>
        <v>0</v>
      </c>
    </row>
    <row r="100" spans="1:48" ht="14.25">
      <c r="A100" s="74"/>
      <c r="B100" s="39">
        <f>IFERROR((INDEX(GrantList[Account],MATCH(A100,GrantList[Fund],0))),0)</f>
        <v>0</v>
      </c>
      <c r="C100" s="39">
        <f>IFERROR((INDEX(GrantList[Fund Desc],MATCH(A100,GrantList[Fund],0))),0)</f>
        <v>0</v>
      </c>
      <c r="D100" s="37">
        <f t="shared" si="95"/>
        <v>0</v>
      </c>
      <c r="E100" s="38">
        <f>IFERROR((INDEX(GrantList[Study Type],MATCH(A100,GrantList[Fund],0))),0)</f>
        <v>0</v>
      </c>
      <c r="F100" s="36">
        <f t="shared" si="100"/>
        <v>0</v>
      </c>
      <c r="G100" s="35">
        <f>IFERROR((INDEX(GrantList[Budget End Date],MATCH(A100,GrantList[Fund],0))),0)</f>
        <v>0</v>
      </c>
      <c r="H100" s="34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6">
        <f t="shared" si="96"/>
        <v>0</v>
      </c>
      <c r="V100" s="33"/>
      <c r="W100" s="78">
        <f t="shared" si="97"/>
        <v>0</v>
      </c>
      <c r="X100" s="78">
        <f t="shared" si="93"/>
        <v>0</v>
      </c>
      <c r="Y100" s="78">
        <f t="shared" si="93"/>
        <v>0</v>
      </c>
      <c r="Z100" s="78">
        <f t="shared" si="93"/>
        <v>0</v>
      </c>
      <c r="AA100" s="78">
        <f t="shared" si="93"/>
        <v>0</v>
      </c>
      <c r="AB100" s="78">
        <f t="shared" si="93"/>
        <v>0</v>
      </c>
      <c r="AC100" s="78">
        <f t="shared" si="93"/>
        <v>0</v>
      </c>
      <c r="AD100" s="78">
        <f t="shared" si="93"/>
        <v>0</v>
      </c>
      <c r="AE100" s="78">
        <f t="shared" si="93"/>
        <v>0</v>
      </c>
      <c r="AF100" s="78">
        <f t="shared" si="93"/>
        <v>0</v>
      </c>
      <c r="AG100" s="78">
        <f t="shared" si="93"/>
        <v>0</v>
      </c>
      <c r="AH100" s="78">
        <f t="shared" si="93"/>
        <v>0</v>
      </c>
      <c r="AI100" s="79">
        <f t="shared" si="98"/>
        <v>0</v>
      </c>
      <c r="AK100" s="78">
        <f t="shared" si="99"/>
        <v>0</v>
      </c>
      <c r="AL100" s="78">
        <f t="shared" si="94"/>
        <v>0</v>
      </c>
      <c r="AM100" s="78">
        <f t="shared" si="94"/>
        <v>0</v>
      </c>
      <c r="AN100" s="78">
        <f t="shared" si="94"/>
        <v>0</v>
      </c>
      <c r="AO100" s="78">
        <f t="shared" si="94"/>
        <v>0</v>
      </c>
      <c r="AP100" s="78">
        <f t="shared" si="94"/>
        <v>0</v>
      </c>
      <c r="AQ100" s="78">
        <f t="shared" si="94"/>
        <v>0</v>
      </c>
      <c r="AR100" s="78">
        <f t="shared" si="94"/>
        <v>0</v>
      </c>
      <c r="AS100" s="78">
        <f t="shared" si="94"/>
        <v>0</v>
      </c>
      <c r="AT100" s="78">
        <f t="shared" si="94"/>
        <v>0</v>
      </c>
      <c r="AU100" s="78">
        <f t="shared" si="94"/>
        <v>0</v>
      </c>
      <c r="AV100" s="78">
        <f t="shared" si="94"/>
        <v>0</v>
      </c>
    </row>
    <row r="101" spans="1:48" ht="14.25">
      <c r="A101" s="74"/>
      <c r="B101" s="39">
        <f>IFERROR((INDEX(GrantList[Account],MATCH(A101,GrantList[Fund],0))),0)</f>
        <v>0</v>
      </c>
      <c r="C101" s="39">
        <f>IFERROR((INDEX(GrantList[Fund Desc],MATCH(A101,GrantList[Fund],0))),0)</f>
        <v>0</v>
      </c>
      <c r="D101" s="37">
        <f t="shared" si="95"/>
        <v>0</v>
      </c>
      <c r="E101" s="38">
        <f>IFERROR((INDEX(GrantList[Study Type],MATCH(A101,GrantList[Fund],0))),0)</f>
        <v>0</v>
      </c>
      <c r="F101" s="36">
        <f t="shared" si="100"/>
        <v>0</v>
      </c>
      <c r="G101" s="35">
        <f>IFERROR((INDEX(GrantList[Budget End Date],MATCH(A101,GrantList[Fund],0))),0)</f>
        <v>0</v>
      </c>
      <c r="H101" s="34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6">
        <f t="shared" si="96"/>
        <v>0</v>
      </c>
      <c r="V101" s="33"/>
      <c r="W101" s="78">
        <f t="shared" si="97"/>
        <v>0</v>
      </c>
      <c r="X101" s="78">
        <f t="shared" si="93"/>
        <v>0</v>
      </c>
      <c r="Y101" s="78">
        <f t="shared" si="93"/>
        <v>0</v>
      </c>
      <c r="Z101" s="78">
        <f t="shared" si="93"/>
        <v>0</v>
      </c>
      <c r="AA101" s="78">
        <f t="shared" si="93"/>
        <v>0</v>
      </c>
      <c r="AB101" s="78">
        <f t="shared" si="93"/>
        <v>0</v>
      </c>
      <c r="AC101" s="78">
        <f t="shared" si="93"/>
        <v>0</v>
      </c>
      <c r="AD101" s="78">
        <f t="shared" si="93"/>
        <v>0</v>
      </c>
      <c r="AE101" s="78">
        <f t="shared" si="93"/>
        <v>0</v>
      </c>
      <c r="AF101" s="78">
        <f t="shared" si="93"/>
        <v>0</v>
      </c>
      <c r="AG101" s="78">
        <f t="shared" si="93"/>
        <v>0</v>
      </c>
      <c r="AH101" s="78">
        <f t="shared" si="93"/>
        <v>0</v>
      </c>
      <c r="AI101" s="79">
        <f t="shared" si="98"/>
        <v>0</v>
      </c>
      <c r="AK101" s="78">
        <f t="shared" si="99"/>
        <v>0</v>
      </c>
      <c r="AL101" s="78">
        <f t="shared" si="94"/>
        <v>0</v>
      </c>
      <c r="AM101" s="78">
        <f t="shared" si="94"/>
        <v>0</v>
      </c>
      <c r="AN101" s="78">
        <f t="shared" si="94"/>
        <v>0</v>
      </c>
      <c r="AO101" s="78">
        <f t="shared" si="94"/>
        <v>0</v>
      </c>
      <c r="AP101" s="78">
        <f t="shared" si="94"/>
        <v>0</v>
      </c>
      <c r="AQ101" s="78">
        <f t="shared" si="94"/>
        <v>0</v>
      </c>
      <c r="AR101" s="78">
        <f t="shared" si="94"/>
        <v>0</v>
      </c>
      <c r="AS101" s="78">
        <f t="shared" si="94"/>
        <v>0</v>
      </c>
      <c r="AT101" s="78">
        <f t="shared" si="94"/>
        <v>0</v>
      </c>
      <c r="AU101" s="78">
        <f t="shared" si="94"/>
        <v>0</v>
      </c>
      <c r="AV101" s="78">
        <f t="shared" si="94"/>
        <v>0</v>
      </c>
    </row>
    <row r="102" spans="1:48" ht="14.25">
      <c r="A102" s="74"/>
      <c r="B102" s="39">
        <f>IFERROR((INDEX(GrantList[Account],MATCH(A102,GrantList[Fund],0))),0)</f>
        <v>0</v>
      </c>
      <c r="C102" s="39">
        <f>IFERROR((INDEX(GrantList[Fund Desc],MATCH(A102,GrantList[Fund],0))),0)</f>
        <v>0</v>
      </c>
      <c r="D102" s="37">
        <f t="shared" si="95"/>
        <v>0</v>
      </c>
      <c r="E102" s="38">
        <f>IFERROR((INDEX(GrantList[Study Type],MATCH(A102,GrantList[Fund],0))),0)</f>
        <v>0</v>
      </c>
      <c r="F102" s="36">
        <f t="shared" si="100"/>
        <v>0</v>
      </c>
      <c r="G102" s="35">
        <f>IFERROR((INDEX(GrantList[Budget End Date],MATCH(A102,GrantList[Fund],0))),0)</f>
        <v>0</v>
      </c>
      <c r="H102" s="34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6">
        <f t="shared" si="96"/>
        <v>0</v>
      </c>
      <c r="V102" s="33"/>
      <c r="W102" s="78">
        <f t="shared" si="97"/>
        <v>0</v>
      </c>
      <c r="X102" s="78">
        <f t="shared" si="93"/>
        <v>0</v>
      </c>
      <c r="Y102" s="78">
        <f t="shared" si="93"/>
        <v>0</v>
      </c>
      <c r="Z102" s="78">
        <f t="shared" si="93"/>
        <v>0</v>
      </c>
      <c r="AA102" s="78">
        <f t="shared" si="93"/>
        <v>0</v>
      </c>
      <c r="AB102" s="78">
        <f t="shared" si="93"/>
        <v>0</v>
      </c>
      <c r="AC102" s="78">
        <f t="shared" si="93"/>
        <v>0</v>
      </c>
      <c r="AD102" s="78">
        <f t="shared" si="93"/>
        <v>0</v>
      </c>
      <c r="AE102" s="78">
        <f t="shared" si="93"/>
        <v>0</v>
      </c>
      <c r="AF102" s="78">
        <f t="shared" si="93"/>
        <v>0</v>
      </c>
      <c r="AG102" s="78">
        <f t="shared" si="93"/>
        <v>0</v>
      </c>
      <c r="AH102" s="78">
        <f t="shared" si="93"/>
        <v>0</v>
      </c>
      <c r="AI102" s="79">
        <f t="shared" si="98"/>
        <v>0</v>
      </c>
      <c r="AK102" s="78">
        <f t="shared" si="99"/>
        <v>0</v>
      </c>
      <c r="AL102" s="78">
        <f t="shared" si="94"/>
        <v>0</v>
      </c>
      <c r="AM102" s="78">
        <f t="shared" si="94"/>
        <v>0</v>
      </c>
      <c r="AN102" s="78">
        <f t="shared" si="94"/>
        <v>0</v>
      </c>
      <c r="AO102" s="78">
        <f t="shared" si="94"/>
        <v>0</v>
      </c>
      <c r="AP102" s="78">
        <f t="shared" si="94"/>
        <v>0</v>
      </c>
      <c r="AQ102" s="78">
        <f t="shared" si="94"/>
        <v>0</v>
      </c>
      <c r="AR102" s="78">
        <f t="shared" si="94"/>
        <v>0</v>
      </c>
      <c r="AS102" s="78">
        <f t="shared" si="94"/>
        <v>0</v>
      </c>
      <c r="AT102" s="78">
        <f t="shared" si="94"/>
        <v>0</v>
      </c>
      <c r="AU102" s="78">
        <f t="shared" si="94"/>
        <v>0</v>
      </c>
      <c r="AV102" s="78">
        <f t="shared" si="94"/>
        <v>0</v>
      </c>
    </row>
    <row r="103" spans="1:48" ht="13.5" customHeight="1">
      <c r="C103" s="32" t="s">
        <v>16</v>
      </c>
      <c r="D103" s="31">
        <f>SUM(D95:D102)</f>
        <v>0</v>
      </c>
      <c r="E103" s="30"/>
      <c r="F103" s="29"/>
      <c r="I103" s="76">
        <f t="shared" ref="I103:T103" si="101">SUM(I95:I102)</f>
        <v>0</v>
      </c>
      <c r="J103" s="76">
        <f t="shared" si="101"/>
        <v>0</v>
      </c>
      <c r="K103" s="76">
        <f t="shared" si="101"/>
        <v>0</v>
      </c>
      <c r="L103" s="76">
        <f t="shared" si="101"/>
        <v>0</v>
      </c>
      <c r="M103" s="76">
        <f t="shared" si="101"/>
        <v>0</v>
      </c>
      <c r="N103" s="76">
        <f t="shared" si="101"/>
        <v>0</v>
      </c>
      <c r="O103" s="76">
        <f t="shared" si="101"/>
        <v>0</v>
      </c>
      <c r="P103" s="76">
        <f t="shared" si="101"/>
        <v>0</v>
      </c>
      <c r="Q103" s="76">
        <f t="shared" si="101"/>
        <v>0</v>
      </c>
      <c r="R103" s="76">
        <f t="shared" si="101"/>
        <v>0</v>
      </c>
      <c r="S103" s="76">
        <f t="shared" si="101"/>
        <v>0</v>
      </c>
      <c r="T103" s="76">
        <f t="shared" si="101"/>
        <v>0</v>
      </c>
      <c r="U103" s="76">
        <f t="shared" si="96"/>
        <v>0</v>
      </c>
      <c r="V103" s="26"/>
      <c r="W103" s="78">
        <f>SUM(W95:W102)</f>
        <v>0</v>
      </c>
      <c r="X103" s="78">
        <f t="shared" ref="X103:AH103" si="102">SUM(X95:X102)</f>
        <v>0</v>
      </c>
      <c r="Y103" s="78">
        <f t="shared" si="102"/>
        <v>0</v>
      </c>
      <c r="Z103" s="78">
        <f t="shared" si="102"/>
        <v>0</v>
      </c>
      <c r="AA103" s="78">
        <f t="shared" si="102"/>
        <v>0</v>
      </c>
      <c r="AB103" s="78">
        <f t="shared" si="102"/>
        <v>0</v>
      </c>
      <c r="AC103" s="78">
        <f t="shared" si="102"/>
        <v>0</v>
      </c>
      <c r="AD103" s="78">
        <f t="shared" si="102"/>
        <v>0</v>
      </c>
      <c r="AE103" s="78">
        <f t="shared" si="102"/>
        <v>0</v>
      </c>
      <c r="AF103" s="78">
        <f t="shared" si="102"/>
        <v>0</v>
      </c>
      <c r="AG103" s="78">
        <f t="shared" si="102"/>
        <v>0</v>
      </c>
      <c r="AH103" s="78">
        <f t="shared" si="102"/>
        <v>0</v>
      </c>
      <c r="AI103" s="78">
        <f t="shared" ref="AI103" si="103">SUM(AI95:AI102)</f>
        <v>0</v>
      </c>
      <c r="AK103" s="78">
        <f>SUM(AK95:AK102)</f>
        <v>0</v>
      </c>
      <c r="AL103" s="78">
        <f t="shared" ref="AL103:AV103" si="104">SUM(AL95:AL102)</f>
        <v>0</v>
      </c>
      <c r="AM103" s="78">
        <f t="shared" si="104"/>
        <v>0</v>
      </c>
      <c r="AN103" s="78">
        <f t="shared" si="104"/>
        <v>0</v>
      </c>
      <c r="AO103" s="78">
        <f t="shared" si="104"/>
        <v>0</v>
      </c>
      <c r="AP103" s="78">
        <f t="shared" si="104"/>
        <v>0</v>
      </c>
      <c r="AQ103" s="78">
        <f t="shared" si="104"/>
        <v>0</v>
      </c>
      <c r="AR103" s="78">
        <f t="shared" si="104"/>
        <v>0</v>
      </c>
      <c r="AS103" s="78">
        <f t="shared" si="104"/>
        <v>0</v>
      </c>
      <c r="AT103" s="78">
        <f t="shared" si="104"/>
        <v>0</v>
      </c>
      <c r="AU103" s="78">
        <f t="shared" si="104"/>
        <v>0</v>
      </c>
      <c r="AV103" s="78">
        <f t="shared" si="104"/>
        <v>0</v>
      </c>
    </row>
    <row r="104" spans="1:48">
      <c r="D104" s="25">
        <f>+D103-D92</f>
        <v>0</v>
      </c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7"/>
      <c r="V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spans="1:48" ht="12.75">
      <c r="I105" s="50"/>
      <c r="J105" s="50"/>
      <c r="K105" s="50"/>
      <c r="L105" s="50"/>
      <c r="M105" s="50"/>
      <c r="N105" s="49"/>
      <c r="O105" s="49"/>
      <c r="P105" s="49"/>
      <c r="Q105" s="49"/>
      <c r="R105" s="49"/>
      <c r="S105" s="49"/>
    </row>
    <row r="106" spans="1:48" ht="12.75">
      <c r="I106" s="50"/>
      <c r="J106" s="50"/>
      <c r="K106" s="50"/>
      <c r="L106" s="50"/>
      <c r="M106" s="50"/>
      <c r="N106" s="49"/>
      <c r="O106" s="49"/>
      <c r="P106" s="49"/>
      <c r="Q106" s="49"/>
      <c r="R106" s="49"/>
      <c r="S106" s="49"/>
    </row>
    <row r="107" spans="1:48" ht="12.75">
      <c r="A107" s="47" t="s">
        <v>90</v>
      </c>
      <c r="B107" s="47"/>
      <c r="D107" s="46"/>
      <c r="E107" s="45">
        <f>D107/12</f>
        <v>0</v>
      </c>
      <c r="F107" s="24" t="s">
        <v>24</v>
      </c>
      <c r="AL107" s="73">
        <v>0.30499999999999999</v>
      </c>
      <c r="AM107" s="73">
        <v>0.09</v>
      </c>
      <c r="AO107" s="73">
        <v>0.32600000000000001</v>
      </c>
    </row>
    <row r="108" spans="1:48" ht="12.75">
      <c r="A108" s="47" t="s">
        <v>91</v>
      </c>
      <c r="B108" s="44"/>
      <c r="J108" s="43"/>
      <c r="K108" s="43"/>
      <c r="L108" s="43"/>
      <c r="M108" s="43"/>
      <c r="N108" s="43"/>
      <c r="AK108" s="24" t="s">
        <v>23</v>
      </c>
    </row>
    <row r="109" spans="1:48">
      <c r="A109" s="42" t="s">
        <v>15</v>
      </c>
      <c r="B109" s="42" t="s">
        <v>14</v>
      </c>
      <c r="C109" s="42" t="s">
        <v>13</v>
      </c>
      <c r="D109" s="42" t="s">
        <v>21</v>
      </c>
      <c r="E109" s="42" t="s">
        <v>22</v>
      </c>
      <c r="F109" s="42" t="s">
        <v>20</v>
      </c>
      <c r="G109" s="42" t="s">
        <v>19</v>
      </c>
      <c r="I109" s="40">
        <f>I94</f>
        <v>44743</v>
      </c>
      <c r="J109" s="40">
        <f t="shared" ref="J109:T109" si="105">J94</f>
        <v>44774</v>
      </c>
      <c r="K109" s="40">
        <f t="shared" si="105"/>
        <v>44805</v>
      </c>
      <c r="L109" s="40">
        <f t="shared" si="105"/>
        <v>44835</v>
      </c>
      <c r="M109" s="40">
        <f t="shared" si="105"/>
        <v>44866</v>
      </c>
      <c r="N109" s="40">
        <f t="shared" si="105"/>
        <v>44896</v>
      </c>
      <c r="O109" s="40">
        <f t="shared" si="105"/>
        <v>44927</v>
      </c>
      <c r="P109" s="40">
        <f t="shared" si="105"/>
        <v>44958</v>
      </c>
      <c r="Q109" s="40">
        <f t="shared" si="105"/>
        <v>44986</v>
      </c>
      <c r="R109" s="40">
        <f t="shared" si="105"/>
        <v>45017</v>
      </c>
      <c r="S109" s="40">
        <f t="shared" si="105"/>
        <v>45047</v>
      </c>
      <c r="T109" s="40">
        <f t="shared" si="105"/>
        <v>45078</v>
      </c>
      <c r="U109" s="41" t="s">
        <v>57</v>
      </c>
      <c r="W109" s="40">
        <f>I109</f>
        <v>44743</v>
      </c>
      <c r="X109" s="40">
        <f t="shared" ref="X109:AH109" si="106">J109</f>
        <v>44774</v>
      </c>
      <c r="Y109" s="40">
        <f t="shared" si="106"/>
        <v>44805</v>
      </c>
      <c r="Z109" s="40">
        <f t="shared" si="106"/>
        <v>44835</v>
      </c>
      <c r="AA109" s="40">
        <f t="shared" si="106"/>
        <v>44866</v>
      </c>
      <c r="AB109" s="40">
        <f t="shared" si="106"/>
        <v>44896</v>
      </c>
      <c r="AC109" s="40">
        <f t="shared" si="106"/>
        <v>44927</v>
      </c>
      <c r="AD109" s="40">
        <f t="shared" si="106"/>
        <v>44958</v>
      </c>
      <c r="AE109" s="40">
        <f t="shared" si="106"/>
        <v>44986</v>
      </c>
      <c r="AF109" s="40">
        <f t="shared" si="106"/>
        <v>45017</v>
      </c>
      <c r="AG109" s="40">
        <f t="shared" si="106"/>
        <v>45047</v>
      </c>
      <c r="AH109" s="40">
        <f t="shared" si="106"/>
        <v>45078</v>
      </c>
      <c r="AI109" s="41" t="s">
        <v>18</v>
      </c>
      <c r="AK109" s="40">
        <f>W109</f>
        <v>44743</v>
      </c>
      <c r="AL109" s="40">
        <f t="shared" ref="AL109:AV109" si="107">X109</f>
        <v>44774</v>
      </c>
      <c r="AM109" s="40">
        <f t="shared" si="107"/>
        <v>44805</v>
      </c>
      <c r="AN109" s="40">
        <f t="shared" si="107"/>
        <v>44835</v>
      </c>
      <c r="AO109" s="40">
        <f t="shared" si="107"/>
        <v>44866</v>
      </c>
      <c r="AP109" s="40">
        <f t="shared" si="107"/>
        <v>44896</v>
      </c>
      <c r="AQ109" s="40">
        <f t="shared" si="107"/>
        <v>44927</v>
      </c>
      <c r="AR109" s="40">
        <f t="shared" si="107"/>
        <v>44958</v>
      </c>
      <c r="AS109" s="40">
        <f t="shared" si="107"/>
        <v>44986</v>
      </c>
      <c r="AT109" s="40">
        <f t="shared" si="107"/>
        <v>45017</v>
      </c>
      <c r="AU109" s="40">
        <f t="shared" si="107"/>
        <v>45047</v>
      </c>
      <c r="AV109" s="40">
        <f t="shared" si="107"/>
        <v>45078</v>
      </c>
    </row>
    <row r="110" spans="1:48" ht="14.25">
      <c r="A110" s="74"/>
      <c r="B110" s="39">
        <f>IFERROR((INDEX(GrantList[Account],MATCH(A110,GrantList[Fund],0))),0)</f>
        <v>0</v>
      </c>
      <c r="C110" s="39">
        <f>IFERROR((INDEX(GrantList[Fund Desc],MATCH(A110,GrantList[Fund],0))),0)</f>
        <v>0</v>
      </c>
      <c r="D110" s="37">
        <f>+AI110</f>
        <v>0</v>
      </c>
      <c r="E110" s="38">
        <f>IFERROR((INDEX(GrantList[Study Type],MATCH(A110,GrantList[Fund],0))),0)</f>
        <v>0</v>
      </c>
      <c r="F110" s="36"/>
      <c r="G110" s="35">
        <f>IFERROR((INDEX(GrantList[Budget End Date],MATCH(A110,GrantList[Fund],0))),0)</f>
        <v>0</v>
      </c>
      <c r="H110" s="34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6">
        <f>SUM(I110:T110)/12</f>
        <v>0</v>
      </c>
      <c r="V110" s="33"/>
      <c r="W110" s="78">
        <f>IF(W$4&lt;$G110,I110*$E$107,0)</f>
        <v>0</v>
      </c>
      <c r="X110" s="78">
        <f t="shared" ref="X110:AH117" si="108">IF(X$4&lt;$G110,J110*$E$107,0)</f>
        <v>0</v>
      </c>
      <c r="Y110" s="78">
        <f t="shared" si="108"/>
        <v>0</v>
      </c>
      <c r="Z110" s="78">
        <f t="shared" si="108"/>
        <v>0</v>
      </c>
      <c r="AA110" s="78">
        <f t="shared" si="108"/>
        <v>0</v>
      </c>
      <c r="AB110" s="78">
        <f t="shared" si="108"/>
        <v>0</v>
      </c>
      <c r="AC110" s="78">
        <f t="shared" si="108"/>
        <v>0</v>
      </c>
      <c r="AD110" s="78">
        <f t="shared" si="108"/>
        <v>0</v>
      </c>
      <c r="AE110" s="78">
        <f t="shared" si="108"/>
        <v>0</v>
      </c>
      <c r="AF110" s="78">
        <f t="shared" si="108"/>
        <v>0</v>
      </c>
      <c r="AG110" s="78">
        <f t="shared" si="108"/>
        <v>0</v>
      </c>
      <c r="AH110" s="78">
        <f t="shared" si="108"/>
        <v>0</v>
      </c>
      <c r="AI110" s="79">
        <f>SUM(W110:AH110)</f>
        <v>0</v>
      </c>
      <c r="AK110" s="78">
        <f>IF(AND(AK$4&lt;=$G110,$F110="Full Time",$E110="Non-Federal"),W110*$AO$2,IF(AND(AK$4&lt;=$G110,$F110="Full Time",$E110="Federal"),W110*$AL$2,(IF(AND(AK$4&lt;=$G110,$F110="Part Time"),$W110*$AM$2,0))))</f>
        <v>0</v>
      </c>
      <c r="AL110" s="78">
        <f t="shared" ref="AL110:AV117" si="109">IF(AND(AL$4&lt;=$G110,$F110="Full Time",$E110="Non-Federal"),X110*$AO$2,IF(AND(AL$4&lt;=$G110,$F110="Full Time",$E110="Federal"),X110*$AL$2,(IF(AND(AL$4&lt;=$G110,$F110="Part Time"),$W110*$AM$2,0))))</f>
        <v>0</v>
      </c>
      <c r="AM110" s="78">
        <f t="shared" si="109"/>
        <v>0</v>
      </c>
      <c r="AN110" s="78">
        <f t="shared" si="109"/>
        <v>0</v>
      </c>
      <c r="AO110" s="78">
        <f t="shared" si="109"/>
        <v>0</v>
      </c>
      <c r="AP110" s="78">
        <f t="shared" si="109"/>
        <v>0</v>
      </c>
      <c r="AQ110" s="78">
        <f t="shared" si="109"/>
        <v>0</v>
      </c>
      <c r="AR110" s="78">
        <f t="shared" si="109"/>
        <v>0</v>
      </c>
      <c r="AS110" s="78">
        <f t="shared" si="109"/>
        <v>0</v>
      </c>
      <c r="AT110" s="78">
        <f t="shared" si="109"/>
        <v>0</v>
      </c>
      <c r="AU110" s="78">
        <f t="shared" si="109"/>
        <v>0</v>
      </c>
      <c r="AV110" s="78">
        <f t="shared" si="109"/>
        <v>0</v>
      </c>
    </row>
    <row r="111" spans="1:48" ht="14.25">
      <c r="A111" s="74"/>
      <c r="B111" s="39">
        <f>IFERROR((INDEX(GrantList[Account],MATCH(A111,GrantList[Fund],0))),0)</f>
        <v>0</v>
      </c>
      <c r="C111" s="39">
        <f>IFERROR((INDEX(GrantList[Fund Desc],MATCH(A111,GrantList[Fund],0))),0)</f>
        <v>0</v>
      </c>
      <c r="D111" s="37">
        <f t="shared" ref="D111:D117" si="110">+AI111</f>
        <v>0</v>
      </c>
      <c r="E111" s="38">
        <f>IFERROR((INDEX(GrantList[Study Type],MATCH(A111,GrantList[Fund],0))),0)</f>
        <v>0</v>
      </c>
      <c r="F111" s="36">
        <f>F110</f>
        <v>0</v>
      </c>
      <c r="G111" s="35">
        <f>IFERROR((INDEX(GrantList[Budget End Date],MATCH(A111,GrantList[Fund],0))),0)</f>
        <v>0</v>
      </c>
      <c r="H111" s="34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6">
        <f t="shared" ref="U111:U118" si="111">SUM(I111:T111)/12</f>
        <v>0</v>
      </c>
      <c r="V111" s="33"/>
      <c r="W111" s="78">
        <f t="shared" ref="W111:W117" si="112">IF(W$4&lt;$G111,I111*$E$107,0)</f>
        <v>0</v>
      </c>
      <c r="X111" s="78">
        <f t="shared" si="108"/>
        <v>0</v>
      </c>
      <c r="Y111" s="78">
        <f t="shared" si="108"/>
        <v>0</v>
      </c>
      <c r="Z111" s="78">
        <f t="shared" si="108"/>
        <v>0</v>
      </c>
      <c r="AA111" s="78">
        <f t="shared" si="108"/>
        <v>0</v>
      </c>
      <c r="AB111" s="78">
        <f t="shared" si="108"/>
        <v>0</v>
      </c>
      <c r="AC111" s="78">
        <f t="shared" si="108"/>
        <v>0</v>
      </c>
      <c r="AD111" s="78">
        <f t="shared" si="108"/>
        <v>0</v>
      </c>
      <c r="AE111" s="78">
        <f t="shared" si="108"/>
        <v>0</v>
      </c>
      <c r="AF111" s="78">
        <f t="shared" si="108"/>
        <v>0</v>
      </c>
      <c r="AG111" s="78">
        <f t="shared" si="108"/>
        <v>0</v>
      </c>
      <c r="AH111" s="78">
        <f t="shared" si="108"/>
        <v>0</v>
      </c>
      <c r="AI111" s="79">
        <f t="shared" ref="AI111:AI117" si="113">SUM(W111:AH111)</f>
        <v>0</v>
      </c>
      <c r="AK111" s="78">
        <f t="shared" ref="AK111:AK117" si="114">IF(AND(AK$4&lt;=$G111,$F111="Full Time",$E111="Non-Federal"),W111*$AO$2,IF(AND(AK$4&lt;=$G111,$F111="Full Time",$E111="Federal"),W111*$AL$2,(IF(AND(AK$4&lt;=$G111,$F111="Part Time"),$W111*$AM$2,0))))</f>
        <v>0</v>
      </c>
      <c r="AL111" s="78">
        <f t="shared" si="109"/>
        <v>0</v>
      </c>
      <c r="AM111" s="78">
        <f t="shared" si="109"/>
        <v>0</v>
      </c>
      <c r="AN111" s="78">
        <f t="shared" si="109"/>
        <v>0</v>
      </c>
      <c r="AO111" s="78">
        <f t="shared" si="109"/>
        <v>0</v>
      </c>
      <c r="AP111" s="78">
        <f t="shared" si="109"/>
        <v>0</v>
      </c>
      <c r="AQ111" s="78">
        <f t="shared" si="109"/>
        <v>0</v>
      </c>
      <c r="AR111" s="78">
        <f t="shared" si="109"/>
        <v>0</v>
      </c>
      <c r="AS111" s="78">
        <f t="shared" si="109"/>
        <v>0</v>
      </c>
      <c r="AT111" s="78">
        <f t="shared" si="109"/>
        <v>0</v>
      </c>
      <c r="AU111" s="78">
        <f t="shared" si="109"/>
        <v>0</v>
      </c>
      <c r="AV111" s="78">
        <f t="shared" si="109"/>
        <v>0</v>
      </c>
    </row>
    <row r="112" spans="1:48" ht="14.25">
      <c r="A112" s="74"/>
      <c r="B112" s="39">
        <f>IFERROR((INDEX(GrantList[Account],MATCH(A112,GrantList[Fund],0))),0)</f>
        <v>0</v>
      </c>
      <c r="C112" s="39">
        <f>IFERROR((INDEX(GrantList[Fund Desc],MATCH(A112,GrantList[Fund],0))),0)</f>
        <v>0</v>
      </c>
      <c r="D112" s="37">
        <f t="shared" si="110"/>
        <v>0</v>
      </c>
      <c r="E112" s="38">
        <f>IFERROR((INDEX(GrantList[Study Type],MATCH(A112,GrantList[Fund],0))),0)</f>
        <v>0</v>
      </c>
      <c r="F112" s="36">
        <f t="shared" ref="F112:F117" si="115">F111</f>
        <v>0</v>
      </c>
      <c r="G112" s="35">
        <f>IFERROR((INDEX(GrantList[Budget End Date],MATCH(A112,GrantList[Fund],0))),0)</f>
        <v>0</v>
      </c>
      <c r="H112" s="34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6">
        <f t="shared" si="111"/>
        <v>0</v>
      </c>
      <c r="V112" s="33"/>
      <c r="W112" s="78">
        <f t="shared" si="112"/>
        <v>0</v>
      </c>
      <c r="X112" s="78">
        <f t="shared" si="108"/>
        <v>0</v>
      </c>
      <c r="Y112" s="78">
        <f t="shared" si="108"/>
        <v>0</v>
      </c>
      <c r="Z112" s="78">
        <f t="shared" si="108"/>
        <v>0</v>
      </c>
      <c r="AA112" s="78">
        <f t="shared" si="108"/>
        <v>0</v>
      </c>
      <c r="AB112" s="78">
        <f t="shared" si="108"/>
        <v>0</v>
      </c>
      <c r="AC112" s="78">
        <f t="shared" si="108"/>
        <v>0</v>
      </c>
      <c r="AD112" s="78">
        <f t="shared" si="108"/>
        <v>0</v>
      </c>
      <c r="AE112" s="78">
        <f t="shared" si="108"/>
        <v>0</v>
      </c>
      <c r="AF112" s="78">
        <f t="shared" si="108"/>
        <v>0</v>
      </c>
      <c r="AG112" s="78">
        <f t="shared" si="108"/>
        <v>0</v>
      </c>
      <c r="AH112" s="78">
        <f t="shared" si="108"/>
        <v>0</v>
      </c>
      <c r="AI112" s="79">
        <f t="shared" si="113"/>
        <v>0</v>
      </c>
      <c r="AK112" s="78">
        <f t="shared" si="114"/>
        <v>0</v>
      </c>
      <c r="AL112" s="78">
        <f t="shared" si="109"/>
        <v>0</v>
      </c>
      <c r="AM112" s="78">
        <f t="shared" si="109"/>
        <v>0</v>
      </c>
      <c r="AN112" s="78">
        <f t="shared" si="109"/>
        <v>0</v>
      </c>
      <c r="AO112" s="78">
        <f t="shared" si="109"/>
        <v>0</v>
      </c>
      <c r="AP112" s="78">
        <f t="shared" si="109"/>
        <v>0</v>
      </c>
      <c r="AQ112" s="78">
        <f t="shared" si="109"/>
        <v>0</v>
      </c>
      <c r="AR112" s="78">
        <f t="shared" si="109"/>
        <v>0</v>
      </c>
      <c r="AS112" s="78">
        <f t="shared" si="109"/>
        <v>0</v>
      </c>
      <c r="AT112" s="78">
        <f t="shared" si="109"/>
        <v>0</v>
      </c>
      <c r="AU112" s="78">
        <f t="shared" si="109"/>
        <v>0</v>
      </c>
      <c r="AV112" s="78">
        <f t="shared" si="109"/>
        <v>0</v>
      </c>
    </row>
    <row r="113" spans="1:48" ht="14.25">
      <c r="A113" s="74"/>
      <c r="B113" s="39">
        <f>IFERROR((INDEX(GrantList[Account],MATCH(A113,GrantList[Fund],0))),0)</f>
        <v>0</v>
      </c>
      <c r="C113" s="39">
        <f>IFERROR((INDEX(GrantList[Fund Desc],MATCH(A113,GrantList[Fund],0))),0)</f>
        <v>0</v>
      </c>
      <c r="D113" s="37">
        <f t="shared" si="110"/>
        <v>0</v>
      </c>
      <c r="E113" s="38">
        <f>IFERROR((INDEX(GrantList[Study Type],MATCH(A113,GrantList[Fund],0))),0)</f>
        <v>0</v>
      </c>
      <c r="F113" s="36">
        <f t="shared" si="115"/>
        <v>0</v>
      </c>
      <c r="G113" s="35">
        <f>IFERROR((INDEX(GrantList[Budget End Date],MATCH(A113,GrantList[Fund],0))),0)</f>
        <v>0</v>
      </c>
      <c r="H113" s="34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6">
        <f t="shared" si="111"/>
        <v>0</v>
      </c>
      <c r="V113" s="33"/>
      <c r="W113" s="78">
        <f t="shared" si="112"/>
        <v>0</v>
      </c>
      <c r="X113" s="78">
        <f t="shared" si="108"/>
        <v>0</v>
      </c>
      <c r="Y113" s="78">
        <f t="shared" si="108"/>
        <v>0</v>
      </c>
      <c r="Z113" s="78">
        <f t="shared" si="108"/>
        <v>0</v>
      </c>
      <c r="AA113" s="78">
        <f t="shared" si="108"/>
        <v>0</v>
      </c>
      <c r="AB113" s="78">
        <f t="shared" si="108"/>
        <v>0</v>
      </c>
      <c r="AC113" s="78">
        <f t="shared" si="108"/>
        <v>0</v>
      </c>
      <c r="AD113" s="78">
        <f t="shared" si="108"/>
        <v>0</v>
      </c>
      <c r="AE113" s="78">
        <f t="shared" si="108"/>
        <v>0</v>
      </c>
      <c r="AF113" s="78">
        <f t="shared" si="108"/>
        <v>0</v>
      </c>
      <c r="AG113" s="78">
        <f t="shared" si="108"/>
        <v>0</v>
      </c>
      <c r="AH113" s="78">
        <f t="shared" si="108"/>
        <v>0</v>
      </c>
      <c r="AI113" s="79">
        <f t="shared" si="113"/>
        <v>0</v>
      </c>
      <c r="AK113" s="78">
        <f t="shared" si="114"/>
        <v>0</v>
      </c>
      <c r="AL113" s="78">
        <f t="shared" si="109"/>
        <v>0</v>
      </c>
      <c r="AM113" s="78">
        <f t="shared" si="109"/>
        <v>0</v>
      </c>
      <c r="AN113" s="78">
        <f t="shared" si="109"/>
        <v>0</v>
      </c>
      <c r="AO113" s="78">
        <f t="shared" si="109"/>
        <v>0</v>
      </c>
      <c r="AP113" s="78">
        <f t="shared" si="109"/>
        <v>0</v>
      </c>
      <c r="AQ113" s="78">
        <f t="shared" si="109"/>
        <v>0</v>
      </c>
      <c r="AR113" s="78">
        <f t="shared" si="109"/>
        <v>0</v>
      </c>
      <c r="AS113" s="78">
        <f t="shared" si="109"/>
        <v>0</v>
      </c>
      <c r="AT113" s="78">
        <f t="shared" si="109"/>
        <v>0</v>
      </c>
      <c r="AU113" s="78">
        <f t="shared" si="109"/>
        <v>0</v>
      </c>
      <c r="AV113" s="78">
        <f t="shared" si="109"/>
        <v>0</v>
      </c>
    </row>
    <row r="114" spans="1:48" ht="14.25">
      <c r="A114" s="74"/>
      <c r="B114" s="39">
        <f>IFERROR((INDEX(GrantList[Account],MATCH(A114,GrantList[Fund],0))),0)</f>
        <v>0</v>
      </c>
      <c r="C114" s="39">
        <f>IFERROR((INDEX(GrantList[Fund Desc],MATCH(A114,GrantList[Fund],0))),0)</f>
        <v>0</v>
      </c>
      <c r="D114" s="37">
        <f t="shared" si="110"/>
        <v>0</v>
      </c>
      <c r="E114" s="38">
        <f>IFERROR((INDEX(GrantList[Study Type],MATCH(A114,GrantList[Fund],0))),0)</f>
        <v>0</v>
      </c>
      <c r="F114" s="36">
        <f t="shared" si="115"/>
        <v>0</v>
      </c>
      <c r="G114" s="35">
        <f>IFERROR((INDEX(GrantList[Budget End Date],MATCH(A114,GrantList[Fund],0))),0)</f>
        <v>0</v>
      </c>
      <c r="H114" s="34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6">
        <f t="shared" si="111"/>
        <v>0</v>
      </c>
      <c r="V114" s="33"/>
      <c r="W114" s="78">
        <f t="shared" si="112"/>
        <v>0</v>
      </c>
      <c r="X114" s="78">
        <f t="shared" si="108"/>
        <v>0</v>
      </c>
      <c r="Y114" s="78">
        <f t="shared" si="108"/>
        <v>0</v>
      </c>
      <c r="Z114" s="78">
        <f t="shared" si="108"/>
        <v>0</v>
      </c>
      <c r="AA114" s="78">
        <f t="shared" si="108"/>
        <v>0</v>
      </c>
      <c r="AB114" s="78">
        <f t="shared" si="108"/>
        <v>0</v>
      </c>
      <c r="AC114" s="78">
        <f t="shared" si="108"/>
        <v>0</v>
      </c>
      <c r="AD114" s="78">
        <f t="shared" si="108"/>
        <v>0</v>
      </c>
      <c r="AE114" s="78">
        <f t="shared" si="108"/>
        <v>0</v>
      </c>
      <c r="AF114" s="78">
        <f t="shared" si="108"/>
        <v>0</v>
      </c>
      <c r="AG114" s="78">
        <f t="shared" si="108"/>
        <v>0</v>
      </c>
      <c r="AH114" s="78">
        <f t="shared" si="108"/>
        <v>0</v>
      </c>
      <c r="AI114" s="79">
        <f t="shared" si="113"/>
        <v>0</v>
      </c>
      <c r="AK114" s="78">
        <f t="shared" si="114"/>
        <v>0</v>
      </c>
      <c r="AL114" s="78">
        <f t="shared" si="109"/>
        <v>0</v>
      </c>
      <c r="AM114" s="78">
        <f t="shared" si="109"/>
        <v>0</v>
      </c>
      <c r="AN114" s="78">
        <f t="shared" si="109"/>
        <v>0</v>
      </c>
      <c r="AO114" s="78">
        <f t="shared" si="109"/>
        <v>0</v>
      </c>
      <c r="AP114" s="78">
        <f t="shared" si="109"/>
        <v>0</v>
      </c>
      <c r="AQ114" s="78">
        <f t="shared" si="109"/>
        <v>0</v>
      </c>
      <c r="AR114" s="78">
        <f t="shared" si="109"/>
        <v>0</v>
      </c>
      <c r="AS114" s="78">
        <f t="shared" si="109"/>
        <v>0</v>
      </c>
      <c r="AT114" s="78">
        <f t="shared" si="109"/>
        <v>0</v>
      </c>
      <c r="AU114" s="78">
        <f t="shared" si="109"/>
        <v>0</v>
      </c>
      <c r="AV114" s="78">
        <f t="shared" si="109"/>
        <v>0</v>
      </c>
    </row>
    <row r="115" spans="1:48" ht="14.25">
      <c r="A115" s="74"/>
      <c r="B115" s="39">
        <f>IFERROR((INDEX(GrantList[Account],MATCH(A115,GrantList[Fund],0))),0)</f>
        <v>0</v>
      </c>
      <c r="C115" s="39">
        <f>IFERROR((INDEX(GrantList[Fund Desc],MATCH(A115,GrantList[Fund],0))),0)</f>
        <v>0</v>
      </c>
      <c r="D115" s="37">
        <f t="shared" si="110"/>
        <v>0</v>
      </c>
      <c r="E115" s="38">
        <f>IFERROR((INDEX(GrantList[Study Type],MATCH(A115,GrantList[Fund],0))),0)</f>
        <v>0</v>
      </c>
      <c r="F115" s="36">
        <f t="shared" si="115"/>
        <v>0</v>
      </c>
      <c r="G115" s="35">
        <f>IFERROR((INDEX(GrantList[Budget End Date],MATCH(A115,GrantList[Fund],0))),0)</f>
        <v>0</v>
      </c>
      <c r="H115" s="34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6">
        <f t="shared" si="111"/>
        <v>0</v>
      </c>
      <c r="V115" s="33"/>
      <c r="W115" s="78">
        <f t="shared" si="112"/>
        <v>0</v>
      </c>
      <c r="X115" s="78">
        <f t="shared" si="108"/>
        <v>0</v>
      </c>
      <c r="Y115" s="78">
        <f t="shared" si="108"/>
        <v>0</v>
      </c>
      <c r="Z115" s="78">
        <f t="shared" si="108"/>
        <v>0</v>
      </c>
      <c r="AA115" s="78">
        <f t="shared" si="108"/>
        <v>0</v>
      </c>
      <c r="AB115" s="78">
        <f t="shared" si="108"/>
        <v>0</v>
      </c>
      <c r="AC115" s="78">
        <f t="shared" si="108"/>
        <v>0</v>
      </c>
      <c r="AD115" s="78">
        <f t="shared" si="108"/>
        <v>0</v>
      </c>
      <c r="AE115" s="78">
        <f t="shared" si="108"/>
        <v>0</v>
      </c>
      <c r="AF115" s="78">
        <f t="shared" si="108"/>
        <v>0</v>
      </c>
      <c r="AG115" s="78">
        <f t="shared" si="108"/>
        <v>0</v>
      </c>
      <c r="AH115" s="78">
        <f t="shared" si="108"/>
        <v>0</v>
      </c>
      <c r="AI115" s="79">
        <f t="shared" si="113"/>
        <v>0</v>
      </c>
      <c r="AK115" s="78">
        <f t="shared" si="114"/>
        <v>0</v>
      </c>
      <c r="AL115" s="78">
        <f t="shared" si="109"/>
        <v>0</v>
      </c>
      <c r="AM115" s="78">
        <f t="shared" si="109"/>
        <v>0</v>
      </c>
      <c r="AN115" s="78">
        <f t="shared" si="109"/>
        <v>0</v>
      </c>
      <c r="AO115" s="78">
        <f t="shared" si="109"/>
        <v>0</v>
      </c>
      <c r="AP115" s="78">
        <f t="shared" si="109"/>
        <v>0</v>
      </c>
      <c r="AQ115" s="78">
        <f t="shared" si="109"/>
        <v>0</v>
      </c>
      <c r="AR115" s="78">
        <f t="shared" si="109"/>
        <v>0</v>
      </c>
      <c r="AS115" s="78">
        <f t="shared" si="109"/>
        <v>0</v>
      </c>
      <c r="AT115" s="78">
        <f t="shared" si="109"/>
        <v>0</v>
      </c>
      <c r="AU115" s="78">
        <f t="shared" si="109"/>
        <v>0</v>
      </c>
      <c r="AV115" s="78">
        <f t="shared" si="109"/>
        <v>0</v>
      </c>
    </row>
    <row r="116" spans="1:48" ht="14.25">
      <c r="A116" s="74"/>
      <c r="B116" s="39">
        <f>IFERROR((INDEX(GrantList[Account],MATCH(A116,GrantList[Fund],0))),0)</f>
        <v>0</v>
      </c>
      <c r="C116" s="39">
        <f>IFERROR((INDEX(GrantList[Fund Desc],MATCH(A116,GrantList[Fund],0))),0)</f>
        <v>0</v>
      </c>
      <c r="D116" s="37">
        <f t="shared" si="110"/>
        <v>0</v>
      </c>
      <c r="E116" s="38">
        <f>IFERROR((INDEX(GrantList[Study Type],MATCH(A116,GrantList[Fund],0))),0)</f>
        <v>0</v>
      </c>
      <c r="F116" s="36">
        <f t="shared" si="115"/>
        <v>0</v>
      </c>
      <c r="G116" s="35">
        <f>IFERROR((INDEX(GrantList[Budget End Date],MATCH(A116,GrantList[Fund],0))),0)</f>
        <v>0</v>
      </c>
      <c r="H116" s="34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6">
        <f t="shared" si="111"/>
        <v>0</v>
      </c>
      <c r="V116" s="33"/>
      <c r="W116" s="78">
        <f t="shared" si="112"/>
        <v>0</v>
      </c>
      <c r="X116" s="78">
        <f t="shared" si="108"/>
        <v>0</v>
      </c>
      <c r="Y116" s="78">
        <f t="shared" si="108"/>
        <v>0</v>
      </c>
      <c r="Z116" s="78">
        <f t="shared" si="108"/>
        <v>0</v>
      </c>
      <c r="AA116" s="78">
        <f t="shared" si="108"/>
        <v>0</v>
      </c>
      <c r="AB116" s="78">
        <f t="shared" si="108"/>
        <v>0</v>
      </c>
      <c r="AC116" s="78">
        <f t="shared" si="108"/>
        <v>0</v>
      </c>
      <c r="AD116" s="78">
        <f t="shared" si="108"/>
        <v>0</v>
      </c>
      <c r="AE116" s="78">
        <f t="shared" si="108"/>
        <v>0</v>
      </c>
      <c r="AF116" s="78">
        <f t="shared" si="108"/>
        <v>0</v>
      </c>
      <c r="AG116" s="78">
        <f t="shared" si="108"/>
        <v>0</v>
      </c>
      <c r="AH116" s="78">
        <f t="shared" si="108"/>
        <v>0</v>
      </c>
      <c r="AI116" s="79">
        <f t="shared" si="113"/>
        <v>0</v>
      </c>
      <c r="AK116" s="78">
        <f t="shared" si="114"/>
        <v>0</v>
      </c>
      <c r="AL116" s="78">
        <f t="shared" si="109"/>
        <v>0</v>
      </c>
      <c r="AM116" s="78">
        <f t="shared" si="109"/>
        <v>0</v>
      </c>
      <c r="AN116" s="78">
        <f t="shared" si="109"/>
        <v>0</v>
      </c>
      <c r="AO116" s="78">
        <f t="shared" si="109"/>
        <v>0</v>
      </c>
      <c r="AP116" s="78">
        <f t="shared" si="109"/>
        <v>0</v>
      </c>
      <c r="AQ116" s="78">
        <f t="shared" si="109"/>
        <v>0</v>
      </c>
      <c r="AR116" s="78">
        <f t="shared" si="109"/>
        <v>0</v>
      </c>
      <c r="AS116" s="78">
        <f t="shared" si="109"/>
        <v>0</v>
      </c>
      <c r="AT116" s="78">
        <f t="shared" si="109"/>
        <v>0</v>
      </c>
      <c r="AU116" s="78">
        <f t="shared" si="109"/>
        <v>0</v>
      </c>
      <c r="AV116" s="78">
        <f t="shared" si="109"/>
        <v>0</v>
      </c>
    </row>
    <row r="117" spans="1:48" ht="14.25">
      <c r="A117" s="74"/>
      <c r="B117" s="39">
        <f>IFERROR((INDEX(GrantList[Account],MATCH(A117,GrantList[Fund],0))),0)</f>
        <v>0</v>
      </c>
      <c r="C117" s="39">
        <f>IFERROR((INDEX(GrantList[Fund Desc],MATCH(A117,GrantList[Fund],0))),0)</f>
        <v>0</v>
      </c>
      <c r="D117" s="37">
        <f t="shared" si="110"/>
        <v>0</v>
      </c>
      <c r="E117" s="38">
        <f>IFERROR((INDEX(GrantList[Study Type],MATCH(A117,GrantList[Fund],0))),0)</f>
        <v>0</v>
      </c>
      <c r="F117" s="36">
        <f t="shared" si="115"/>
        <v>0</v>
      </c>
      <c r="G117" s="35">
        <f>IFERROR((INDEX(GrantList[Budget End Date],MATCH(A117,GrantList[Fund],0))),0)</f>
        <v>0</v>
      </c>
      <c r="H117" s="34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6">
        <f t="shared" si="111"/>
        <v>0</v>
      </c>
      <c r="V117" s="33"/>
      <c r="W117" s="78">
        <f t="shared" si="112"/>
        <v>0</v>
      </c>
      <c r="X117" s="78">
        <f t="shared" si="108"/>
        <v>0</v>
      </c>
      <c r="Y117" s="78">
        <f t="shared" si="108"/>
        <v>0</v>
      </c>
      <c r="Z117" s="78">
        <f t="shared" si="108"/>
        <v>0</v>
      </c>
      <c r="AA117" s="78">
        <f t="shared" si="108"/>
        <v>0</v>
      </c>
      <c r="AB117" s="78">
        <f t="shared" si="108"/>
        <v>0</v>
      </c>
      <c r="AC117" s="78">
        <f t="shared" si="108"/>
        <v>0</v>
      </c>
      <c r="AD117" s="78">
        <f t="shared" si="108"/>
        <v>0</v>
      </c>
      <c r="AE117" s="78">
        <f t="shared" si="108"/>
        <v>0</v>
      </c>
      <c r="AF117" s="78">
        <f t="shared" si="108"/>
        <v>0</v>
      </c>
      <c r="AG117" s="78">
        <f t="shared" si="108"/>
        <v>0</v>
      </c>
      <c r="AH117" s="78">
        <f t="shared" si="108"/>
        <v>0</v>
      </c>
      <c r="AI117" s="79">
        <f t="shared" si="113"/>
        <v>0</v>
      </c>
      <c r="AK117" s="78">
        <f t="shared" si="114"/>
        <v>0</v>
      </c>
      <c r="AL117" s="78">
        <f t="shared" si="109"/>
        <v>0</v>
      </c>
      <c r="AM117" s="78">
        <f t="shared" si="109"/>
        <v>0</v>
      </c>
      <c r="AN117" s="78">
        <f t="shared" si="109"/>
        <v>0</v>
      </c>
      <c r="AO117" s="78">
        <f t="shared" si="109"/>
        <v>0</v>
      </c>
      <c r="AP117" s="78">
        <f t="shared" si="109"/>
        <v>0</v>
      </c>
      <c r="AQ117" s="78">
        <f t="shared" si="109"/>
        <v>0</v>
      </c>
      <c r="AR117" s="78">
        <f t="shared" si="109"/>
        <v>0</v>
      </c>
      <c r="AS117" s="78">
        <f t="shared" si="109"/>
        <v>0</v>
      </c>
      <c r="AT117" s="78">
        <f t="shared" si="109"/>
        <v>0</v>
      </c>
      <c r="AU117" s="78">
        <f t="shared" si="109"/>
        <v>0</v>
      </c>
      <c r="AV117" s="78">
        <f t="shared" si="109"/>
        <v>0</v>
      </c>
    </row>
    <row r="118" spans="1:48" ht="13.5" customHeight="1">
      <c r="C118" s="32" t="s">
        <v>16</v>
      </c>
      <c r="D118" s="31">
        <f>SUM(D110:D117)</f>
        <v>0</v>
      </c>
      <c r="E118" s="30"/>
      <c r="F118" s="29"/>
      <c r="I118" s="76">
        <f t="shared" ref="I118:T118" si="116">SUM(I110:I117)</f>
        <v>0</v>
      </c>
      <c r="J118" s="76">
        <f t="shared" si="116"/>
        <v>0</v>
      </c>
      <c r="K118" s="76">
        <f t="shared" si="116"/>
        <v>0</v>
      </c>
      <c r="L118" s="76">
        <f t="shared" si="116"/>
        <v>0</v>
      </c>
      <c r="M118" s="76">
        <f t="shared" si="116"/>
        <v>0</v>
      </c>
      <c r="N118" s="76">
        <f t="shared" si="116"/>
        <v>0</v>
      </c>
      <c r="O118" s="76">
        <f t="shared" si="116"/>
        <v>0</v>
      </c>
      <c r="P118" s="76">
        <f t="shared" si="116"/>
        <v>0</v>
      </c>
      <c r="Q118" s="76">
        <f t="shared" si="116"/>
        <v>0</v>
      </c>
      <c r="R118" s="76">
        <f t="shared" si="116"/>
        <v>0</v>
      </c>
      <c r="S118" s="76">
        <f t="shared" si="116"/>
        <v>0</v>
      </c>
      <c r="T118" s="76">
        <f t="shared" si="116"/>
        <v>0</v>
      </c>
      <c r="U118" s="76">
        <f t="shared" si="111"/>
        <v>0</v>
      </c>
      <c r="V118" s="26"/>
      <c r="W118" s="78">
        <f>SUM(W110:W117)</f>
        <v>0</v>
      </c>
      <c r="X118" s="78">
        <f t="shared" ref="X118:AH118" si="117">SUM(X110:X117)</f>
        <v>0</v>
      </c>
      <c r="Y118" s="78">
        <f t="shared" si="117"/>
        <v>0</v>
      </c>
      <c r="Z118" s="78">
        <f t="shared" si="117"/>
        <v>0</v>
      </c>
      <c r="AA118" s="78">
        <f t="shared" si="117"/>
        <v>0</v>
      </c>
      <c r="AB118" s="78">
        <f t="shared" si="117"/>
        <v>0</v>
      </c>
      <c r="AC118" s="78">
        <f t="shared" si="117"/>
        <v>0</v>
      </c>
      <c r="AD118" s="78">
        <f t="shared" si="117"/>
        <v>0</v>
      </c>
      <c r="AE118" s="78">
        <f t="shared" si="117"/>
        <v>0</v>
      </c>
      <c r="AF118" s="78">
        <f t="shared" si="117"/>
        <v>0</v>
      </c>
      <c r="AG118" s="78">
        <f t="shared" si="117"/>
        <v>0</v>
      </c>
      <c r="AH118" s="78">
        <f t="shared" si="117"/>
        <v>0</v>
      </c>
      <c r="AI118" s="78">
        <f t="shared" ref="AI118" si="118">SUM(AI110:AI117)</f>
        <v>0</v>
      </c>
      <c r="AK118" s="78">
        <f>SUM(AK110:AK117)</f>
        <v>0</v>
      </c>
      <c r="AL118" s="78">
        <f t="shared" ref="AL118:AV118" si="119">SUM(AL110:AL117)</f>
        <v>0</v>
      </c>
      <c r="AM118" s="78">
        <f t="shared" si="119"/>
        <v>0</v>
      </c>
      <c r="AN118" s="78">
        <f t="shared" si="119"/>
        <v>0</v>
      </c>
      <c r="AO118" s="78">
        <f t="shared" si="119"/>
        <v>0</v>
      </c>
      <c r="AP118" s="78">
        <f t="shared" si="119"/>
        <v>0</v>
      </c>
      <c r="AQ118" s="78">
        <f t="shared" si="119"/>
        <v>0</v>
      </c>
      <c r="AR118" s="78">
        <f t="shared" si="119"/>
        <v>0</v>
      </c>
      <c r="AS118" s="78">
        <f t="shared" si="119"/>
        <v>0</v>
      </c>
      <c r="AT118" s="78">
        <f t="shared" si="119"/>
        <v>0</v>
      </c>
      <c r="AU118" s="78">
        <f t="shared" si="119"/>
        <v>0</v>
      </c>
      <c r="AV118" s="78">
        <f t="shared" si="119"/>
        <v>0</v>
      </c>
    </row>
    <row r="119" spans="1:48">
      <c r="D119" s="25">
        <f>+D118-D107</f>
        <v>0</v>
      </c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7"/>
      <c r="V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spans="1:48">
      <c r="D120" s="25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48"/>
      <c r="V120" s="26"/>
    </row>
    <row r="121" spans="1:48" ht="12.75">
      <c r="I121" s="50"/>
      <c r="J121" s="50"/>
      <c r="K121" s="50"/>
      <c r="L121" s="50"/>
      <c r="M121" s="50"/>
      <c r="N121" s="49"/>
      <c r="O121" s="49"/>
      <c r="P121" s="49"/>
      <c r="Q121" s="49"/>
      <c r="R121" s="49"/>
      <c r="S121" s="49"/>
    </row>
    <row r="122" spans="1:48" ht="12.75">
      <c r="A122" s="47" t="s">
        <v>90</v>
      </c>
      <c r="B122" s="47"/>
      <c r="D122" s="46"/>
      <c r="E122" s="45">
        <f>D122/12</f>
        <v>0</v>
      </c>
      <c r="F122" s="24" t="s">
        <v>24</v>
      </c>
      <c r="AL122" s="73">
        <v>0.30499999999999999</v>
      </c>
      <c r="AM122" s="73">
        <v>0.09</v>
      </c>
      <c r="AO122" s="73">
        <v>0.32600000000000001</v>
      </c>
    </row>
    <row r="123" spans="1:48" ht="12.75">
      <c r="A123" s="47" t="s">
        <v>91</v>
      </c>
      <c r="B123" s="44"/>
      <c r="J123" s="43"/>
      <c r="K123" s="43"/>
      <c r="L123" s="43"/>
      <c r="M123" s="43"/>
      <c r="N123" s="43"/>
      <c r="AK123" s="24" t="s">
        <v>23</v>
      </c>
    </row>
    <row r="124" spans="1:48">
      <c r="A124" s="42" t="s">
        <v>15</v>
      </c>
      <c r="B124" s="42" t="s">
        <v>14</v>
      </c>
      <c r="C124" s="42" t="s">
        <v>13</v>
      </c>
      <c r="D124" s="42" t="s">
        <v>21</v>
      </c>
      <c r="E124" s="42" t="s">
        <v>22</v>
      </c>
      <c r="F124" s="42" t="s">
        <v>20</v>
      </c>
      <c r="G124" s="42" t="s">
        <v>19</v>
      </c>
      <c r="I124" s="40">
        <f>I109</f>
        <v>44743</v>
      </c>
      <c r="J124" s="40">
        <f t="shared" ref="J124:T124" si="120">J109</f>
        <v>44774</v>
      </c>
      <c r="K124" s="40">
        <f t="shared" si="120"/>
        <v>44805</v>
      </c>
      <c r="L124" s="40">
        <f t="shared" si="120"/>
        <v>44835</v>
      </c>
      <c r="M124" s="40">
        <f t="shared" si="120"/>
        <v>44866</v>
      </c>
      <c r="N124" s="40">
        <f t="shared" si="120"/>
        <v>44896</v>
      </c>
      <c r="O124" s="40">
        <f t="shared" si="120"/>
        <v>44927</v>
      </c>
      <c r="P124" s="40">
        <f t="shared" si="120"/>
        <v>44958</v>
      </c>
      <c r="Q124" s="40">
        <f t="shared" si="120"/>
        <v>44986</v>
      </c>
      <c r="R124" s="40">
        <f t="shared" si="120"/>
        <v>45017</v>
      </c>
      <c r="S124" s="40">
        <f t="shared" si="120"/>
        <v>45047</v>
      </c>
      <c r="T124" s="40">
        <f t="shared" si="120"/>
        <v>45078</v>
      </c>
      <c r="U124" s="41" t="s">
        <v>57</v>
      </c>
      <c r="W124" s="40">
        <f>I124</f>
        <v>44743</v>
      </c>
      <c r="X124" s="40">
        <f t="shared" ref="X124:AH124" si="121">J124</f>
        <v>44774</v>
      </c>
      <c r="Y124" s="40">
        <f t="shared" si="121"/>
        <v>44805</v>
      </c>
      <c r="Z124" s="40">
        <f t="shared" si="121"/>
        <v>44835</v>
      </c>
      <c r="AA124" s="40">
        <f t="shared" si="121"/>
        <v>44866</v>
      </c>
      <c r="AB124" s="40">
        <f t="shared" si="121"/>
        <v>44896</v>
      </c>
      <c r="AC124" s="40">
        <f t="shared" si="121"/>
        <v>44927</v>
      </c>
      <c r="AD124" s="40">
        <f t="shared" si="121"/>
        <v>44958</v>
      </c>
      <c r="AE124" s="40">
        <f t="shared" si="121"/>
        <v>44986</v>
      </c>
      <c r="AF124" s="40">
        <f t="shared" si="121"/>
        <v>45017</v>
      </c>
      <c r="AG124" s="40">
        <f t="shared" si="121"/>
        <v>45047</v>
      </c>
      <c r="AH124" s="40">
        <f t="shared" si="121"/>
        <v>45078</v>
      </c>
      <c r="AI124" s="41" t="s">
        <v>18</v>
      </c>
      <c r="AK124" s="40">
        <f>W124</f>
        <v>44743</v>
      </c>
      <c r="AL124" s="40">
        <f t="shared" ref="AL124:AV124" si="122">X124</f>
        <v>44774</v>
      </c>
      <c r="AM124" s="40">
        <f t="shared" si="122"/>
        <v>44805</v>
      </c>
      <c r="AN124" s="40">
        <f t="shared" si="122"/>
        <v>44835</v>
      </c>
      <c r="AO124" s="40">
        <f t="shared" si="122"/>
        <v>44866</v>
      </c>
      <c r="AP124" s="40">
        <f t="shared" si="122"/>
        <v>44896</v>
      </c>
      <c r="AQ124" s="40">
        <f t="shared" si="122"/>
        <v>44927</v>
      </c>
      <c r="AR124" s="40">
        <f t="shared" si="122"/>
        <v>44958</v>
      </c>
      <c r="AS124" s="40">
        <f t="shared" si="122"/>
        <v>44986</v>
      </c>
      <c r="AT124" s="40">
        <f t="shared" si="122"/>
        <v>45017</v>
      </c>
      <c r="AU124" s="40">
        <f t="shared" si="122"/>
        <v>45047</v>
      </c>
      <c r="AV124" s="40">
        <f t="shared" si="122"/>
        <v>45078</v>
      </c>
    </row>
    <row r="125" spans="1:48" ht="14.25">
      <c r="A125" s="74"/>
      <c r="B125" s="39">
        <f>IFERROR((INDEX(GrantList[Account],MATCH(A125,GrantList[Fund],0))),0)</f>
        <v>0</v>
      </c>
      <c r="C125" s="39">
        <f>IFERROR((INDEX(GrantList[Fund Desc],MATCH(A125,GrantList[Fund],0))),0)</f>
        <v>0</v>
      </c>
      <c r="D125" s="37">
        <f>+AI125</f>
        <v>0</v>
      </c>
      <c r="E125" s="38">
        <f>IFERROR((INDEX(GrantList[Study Type],MATCH(A125,GrantList[Fund],0))),0)</f>
        <v>0</v>
      </c>
      <c r="F125" s="36"/>
      <c r="G125" s="35">
        <f>IFERROR((INDEX(GrantList[Budget End Date],MATCH(A125,GrantList[Fund],0))),0)</f>
        <v>0</v>
      </c>
      <c r="H125" s="34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6">
        <f>SUM(I125:T125)/12</f>
        <v>0</v>
      </c>
      <c r="V125" s="33"/>
      <c r="W125" s="78">
        <f>IF(W$4&lt;$G125,I125*$E$122,0)</f>
        <v>0</v>
      </c>
      <c r="X125" s="78">
        <f t="shared" ref="X125:AH132" si="123">IF(X$4&lt;$G125,J125*$E$122,0)</f>
        <v>0</v>
      </c>
      <c r="Y125" s="78">
        <f t="shared" si="123"/>
        <v>0</v>
      </c>
      <c r="Z125" s="78">
        <f t="shared" si="123"/>
        <v>0</v>
      </c>
      <c r="AA125" s="78">
        <f t="shared" si="123"/>
        <v>0</v>
      </c>
      <c r="AB125" s="78">
        <f t="shared" si="123"/>
        <v>0</v>
      </c>
      <c r="AC125" s="78">
        <f t="shared" si="123"/>
        <v>0</v>
      </c>
      <c r="AD125" s="78">
        <f t="shared" si="123"/>
        <v>0</v>
      </c>
      <c r="AE125" s="78">
        <f t="shared" si="123"/>
        <v>0</v>
      </c>
      <c r="AF125" s="78">
        <f t="shared" si="123"/>
        <v>0</v>
      </c>
      <c r="AG125" s="78">
        <f t="shared" si="123"/>
        <v>0</v>
      </c>
      <c r="AH125" s="78">
        <f t="shared" si="123"/>
        <v>0</v>
      </c>
      <c r="AI125" s="79">
        <f>SUM(W125:AH125)</f>
        <v>0</v>
      </c>
      <c r="AK125" s="78">
        <f>IF(AND(AK$4&lt;=$G125,$F125="Full Time",$E125="Non-Federal"),W125*$AO$2,IF(AND(AK$4&lt;=$G125,$F125="Full Time",$E125="Federal"),W125*$AL$2,(IF(AND(AK$4&lt;=$G125,$F125="Part Time"),$W125*$AM$2,0))))</f>
        <v>0</v>
      </c>
      <c r="AL125" s="78">
        <f t="shared" ref="AL125:AV132" si="124">IF(AND(AL$4&lt;=$G125,$F125="Full Time",$E125="Non-Federal"),X125*$AO$2,IF(AND(AL$4&lt;=$G125,$F125="Full Time",$E125="Federal"),X125*$AL$2,(IF(AND(AL$4&lt;=$G125,$F125="Part Time"),$W125*$AM$2,0))))</f>
        <v>0</v>
      </c>
      <c r="AM125" s="78">
        <f t="shared" si="124"/>
        <v>0</v>
      </c>
      <c r="AN125" s="78">
        <f t="shared" si="124"/>
        <v>0</v>
      </c>
      <c r="AO125" s="78">
        <f t="shared" si="124"/>
        <v>0</v>
      </c>
      <c r="AP125" s="78">
        <f t="shared" si="124"/>
        <v>0</v>
      </c>
      <c r="AQ125" s="78">
        <f t="shared" si="124"/>
        <v>0</v>
      </c>
      <c r="AR125" s="78">
        <f t="shared" si="124"/>
        <v>0</v>
      </c>
      <c r="AS125" s="78">
        <f t="shared" si="124"/>
        <v>0</v>
      </c>
      <c r="AT125" s="78">
        <f t="shared" si="124"/>
        <v>0</v>
      </c>
      <c r="AU125" s="78">
        <f t="shared" si="124"/>
        <v>0</v>
      </c>
      <c r="AV125" s="78">
        <f t="shared" si="124"/>
        <v>0</v>
      </c>
    </row>
    <row r="126" spans="1:48" ht="14.25">
      <c r="A126" s="74"/>
      <c r="B126" s="39">
        <f>IFERROR((INDEX(GrantList[Account],MATCH(A126,GrantList[Fund],0))),0)</f>
        <v>0</v>
      </c>
      <c r="C126" s="39">
        <f>IFERROR((INDEX(GrantList[Fund Desc],MATCH(A126,GrantList[Fund],0))),0)</f>
        <v>0</v>
      </c>
      <c r="D126" s="37">
        <f t="shared" ref="D126:D132" si="125">+AI126</f>
        <v>0</v>
      </c>
      <c r="E126" s="38">
        <f>IFERROR((INDEX(GrantList[Study Type],MATCH(A126,GrantList[Fund],0))),0)</f>
        <v>0</v>
      </c>
      <c r="F126" s="36">
        <f>F125</f>
        <v>0</v>
      </c>
      <c r="G126" s="35">
        <f>IFERROR((INDEX(GrantList[Budget End Date],MATCH(A126,GrantList[Fund],0))),0)</f>
        <v>0</v>
      </c>
      <c r="H126" s="34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6">
        <f t="shared" ref="U126:U133" si="126">SUM(I126:T126)/12</f>
        <v>0</v>
      </c>
      <c r="V126" s="33"/>
      <c r="W126" s="78">
        <f t="shared" ref="W126:W132" si="127">IF(W$4&lt;$G126,I126*$E$122,0)</f>
        <v>0</v>
      </c>
      <c r="X126" s="78">
        <f t="shared" si="123"/>
        <v>0</v>
      </c>
      <c r="Y126" s="78">
        <f t="shared" si="123"/>
        <v>0</v>
      </c>
      <c r="Z126" s="78">
        <f t="shared" si="123"/>
        <v>0</v>
      </c>
      <c r="AA126" s="78">
        <f t="shared" si="123"/>
        <v>0</v>
      </c>
      <c r="AB126" s="78">
        <f t="shared" si="123"/>
        <v>0</v>
      </c>
      <c r="AC126" s="78">
        <f t="shared" si="123"/>
        <v>0</v>
      </c>
      <c r="AD126" s="78">
        <f t="shared" si="123"/>
        <v>0</v>
      </c>
      <c r="AE126" s="78">
        <f t="shared" si="123"/>
        <v>0</v>
      </c>
      <c r="AF126" s="78">
        <f t="shared" si="123"/>
        <v>0</v>
      </c>
      <c r="AG126" s="78">
        <f t="shared" si="123"/>
        <v>0</v>
      </c>
      <c r="AH126" s="78">
        <f t="shared" si="123"/>
        <v>0</v>
      </c>
      <c r="AI126" s="79">
        <f t="shared" ref="AI126:AI132" si="128">SUM(W126:AH126)</f>
        <v>0</v>
      </c>
      <c r="AK126" s="78">
        <f t="shared" ref="AK126:AK132" si="129">IF(AND(AK$4&lt;=$G126,$F126="Full Time",$E126="Non-Federal"),W126*$AO$2,IF(AND(AK$4&lt;=$G126,$F126="Full Time",$E126="Federal"),W126*$AL$2,(IF(AND(AK$4&lt;=$G126,$F126="Part Time"),$W126*$AM$2,0))))</f>
        <v>0</v>
      </c>
      <c r="AL126" s="78">
        <f t="shared" si="124"/>
        <v>0</v>
      </c>
      <c r="AM126" s="78">
        <f t="shared" si="124"/>
        <v>0</v>
      </c>
      <c r="AN126" s="78">
        <f t="shared" si="124"/>
        <v>0</v>
      </c>
      <c r="AO126" s="78">
        <f t="shared" si="124"/>
        <v>0</v>
      </c>
      <c r="AP126" s="78">
        <f t="shared" si="124"/>
        <v>0</v>
      </c>
      <c r="AQ126" s="78">
        <f t="shared" si="124"/>
        <v>0</v>
      </c>
      <c r="AR126" s="78">
        <f t="shared" si="124"/>
        <v>0</v>
      </c>
      <c r="AS126" s="78">
        <f t="shared" si="124"/>
        <v>0</v>
      </c>
      <c r="AT126" s="78">
        <f t="shared" si="124"/>
        <v>0</v>
      </c>
      <c r="AU126" s="78">
        <f t="shared" si="124"/>
        <v>0</v>
      </c>
      <c r="AV126" s="78">
        <f t="shared" si="124"/>
        <v>0</v>
      </c>
    </row>
    <row r="127" spans="1:48" ht="14.25">
      <c r="A127" s="74"/>
      <c r="B127" s="39">
        <f>IFERROR((INDEX(GrantList[Account],MATCH(A127,GrantList[Fund],0))),0)</f>
        <v>0</v>
      </c>
      <c r="C127" s="39">
        <f>IFERROR((INDEX(GrantList[Fund Desc],MATCH(A127,GrantList[Fund],0))),0)</f>
        <v>0</v>
      </c>
      <c r="D127" s="37">
        <f t="shared" si="125"/>
        <v>0</v>
      </c>
      <c r="E127" s="38">
        <f>IFERROR((INDEX(GrantList[Study Type],MATCH(A127,GrantList[Fund],0))),0)</f>
        <v>0</v>
      </c>
      <c r="F127" s="36">
        <f t="shared" ref="F127:F132" si="130">F126</f>
        <v>0</v>
      </c>
      <c r="G127" s="35">
        <f>IFERROR((INDEX(GrantList[Budget End Date],MATCH(A127,GrantList[Fund],0))),0)</f>
        <v>0</v>
      </c>
      <c r="H127" s="34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6">
        <f t="shared" si="126"/>
        <v>0</v>
      </c>
      <c r="V127" s="33"/>
      <c r="W127" s="78">
        <f t="shared" si="127"/>
        <v>0</v>
      </c>
      <c r="X127" s="78">
        <f t="shared" si="123"/>
        <v>0</v>
      </c>
      <c r="Y127" s="78">
        <f t="shared" si="123"/>
        <v>0</v>
      </c>
      <c r="Z127" s="78">
        <f t="shared" si="123"/>
        <v>0</v>
      </c>
      <c r="AA127" s="78">
        <f t="shared" si="123"/>
        <v>0</v>
      </c>
      <c r="AB127" s="78">
        <f t="shared" si="123"/>
        <v>0</v>
      </c>
      <c r="AC127" s="78">
        <f t="shared" si="123"/>
        <v>0</v>
      </c>
      <c r="AD127" s="78">
        <f t="shared" si="123"/>
        <v>0</v>
      </c>
      <c r="AE127" s="78">
        <f t="shared" si="123"/>
        <v>0</v>
      </c>
      <c r="AF127" s="78">
        <f t="shared" si="123"/>
        <v>0</v>
      </c>
      <c r="AG127" s="78">
        <f t="shared" si="123"/>
        <v>0</v>
      </c>
      <c r="AH127" s="78">
        <f t="shared" si="123"/>
        <v>0</v>
      </c>
      <c r="AI127" s="79">
        <f t="shared" si="128"/>
        <v>0</v>
      </c>
      <c r="AK127" s="78">
        <f t="shared" si="129"/>
        <v>0</v>
      </c>
      <c r="AL127" s="78">
        <f t="shared" si="124"/>
        <v>0</v>
      </c>
      <c r="AM127" s="78">
        <f t="shared" si="124"/>
        <v>0</v>
      </c>
      <c r="AN127" s="78">
        <f t="shared" si="124"/>
        <v>0</v>
      </c>
      <c r="AO127" s="78">
        <f t="shared" si="124"/>
        <v>0</v>
      </c>
      <c r="AP127" s="78">
        <f t="shared" si="124"/>
        <v>0</v>
      </c>
      <c r="AQ127" s="78">
        <f t="shared" si="124"/>
        <v>0</v>
      </c>
      <c r="AR127" s="78">
        <f t="shared" si="124"/>
        <v>0</v>
      </c>
      <c r="AS127" s="78">
        <f t="shared" si="124"/>
        <v>0</v>
      </c>
      <c r="AT127" s="78">
        <f t="shared" si="124"/>
        <v>0</v>
      </c>
      <c r="AU127" s="78">
        <f t="shared" si="124"/>
        <v>0</v>
      </c>
      <c r="AV127" s="78">
        <f t="shared" si="124"/>
        <v>0</v>
      </c>
    </row>
    <row r="128" spans="1:48" ht="14.25">
      <c r="A128" s="74"/>
      <c r="B128" s="39">
        <f>IFERROR((INDEX(GrantList[Account],MATCH(A128,GrantList[Fund],0))),0)</f>
        <v>0</v>
      </c>
      <c r="C128" s="39">
        <f>IFERROR((INDEX(GrantList[Fund Desc],MATCH(A128,GrantList[Fund],0))),0)</f>
        <v>0</v>
      </c>
      <c r="D128" s="37">
        <f t="shared" si="125"/>
        <v>0</v>
      </c>
      <c r="E128" s="38">
        <f>IFERROR((INDEX(GrantList[Study Type],MATCH(A128,GrantList[Fund],0))),0)</f>
        <v>0</v>
      </c>
      <c r="F128" s="36">
        <f t="shared" si="130"/>
        <v>0</v>
      </c>
      <c r="G128" s="35">
        <f>IFERROR((INDEX(GrantList[Budget End Date],MATCH(A128,GrantList[Fund],0))),0)</f>
        <v>0</v>
      </c>
      <c r="H128" s="34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6">
        <f t="shared" si="126"/>
        <v>0</v>
      </c>
      <c r="V128" s="33"/>
      <c r="W128" s="78">
        <f t="shared" si="127"/>
        <v>0</v>
      </c>
      <c r="X128" s="78">
        <f t="shared" si="123"/>
        <v>0</v>
      </c>
      <c r="Y128" s="78">
        <f t="shared" si="123"/>
        <v>0</v>
      </c>
      <c r="Z128" s="78">
        <f t="shared" si="123"/>
        <v>0</v>
      </c>
      <c r="AA128" s="78">
        <f t="shared" si="123"/>
        <v>0</v>
      </c>
      <c r="AB128" s="78">
        <f t="shared" si="123"/>
        <v>0</v>
      </c>
      <c r="AC128" s="78">
        <f t="shared" si="123"/>
        <v>0</v>
      </c>
      <c r="AD128" s="78">
        <f t="shared" si="123"/>
        <v>0</v>
      </c>
      <c r="AE128" s="78">
        <f t="shared" si="123"/>
        <v>0</v>
      </c>
      <c r="AF128" s="78">
        <f t="shared" si="123"/>
        <v>0</v>
      </c>
      <c r="AG128" s="78">
        <f t="shared" si="123"/>
        <v>0</v>
      </c>
      <c r="AH128" s="78">
        <f t="shared" si="123"/>
        <v>0</v>
      </c>
      <c r="AI128" s="79">
        <f t="shared" si="128"/>
        <v>0</v>
      </c>
      <c r="AK128" s="78">
        <f t="shared" si="129"/>
        <v>0</v>
      </c>
      <c r="AL128" s="78">
        <f t="shared" si="124"/>
        <v>0</v>
      </c>
      <c r="AM128" s="78">
        <f t="shared" si="124"/>
        <v>0</v>
      </c>
      <c r="AN128" s="78">
        <f t="shared" si="124"/>
        <v>0</v>
      </c>
      <c r="AO128" s="78">
        <f t="shared" si="124"/>
        <v>0</v>
      </c>
      <c r="AP128" s="78">
        <f t="shared" si="124"/>
        <v>0</v>
      </c>
      <c r="AQ128" s="78">
        <f t="shared" si="124"/>
        <v>0</v>
      </c>
      <c r="AR128" s="78">
        <f t="shared" si="124"/>
        <v>0</v>
      </c>
      <c r="AS128" s="78">
        <f t="shared" si="124"/>
        <v>0</v>
      </c>
      <c r="AT128" s="78">
        <f t="shared" si="124"/>
        <v>0</v>
      </c>
      <c r="AU128" s="78">
        <f t="shared" si="124"/>
        <v>0</v>
      </c>
      <c r="AV128" s="78">
        <f t="shared" si="124"/>
        <v>0</v>
      </c>
    </row>
    <row r="129" spans="1:48" ht="14.25">
      <c r="A129" s="74"/>
      <c r="B129" s="39">
        <f>IFERROR((INDEX(GrantList[Account],MATCH(A129,GrantList[Fund],0))),0)</f>
        <v>0</v>
      </c>
      <c r="C129" s="39">
        <f>IFERROR((INDEX(GrantList[Fund Desc],MATCH(A129,GrantList[Fund],0))),0)</f>
        <v>0</v>
      </c>
      <c r="D129" s="37">
        <f t="shared" si="125"/>
        <v>0</v>
      </c>
      <c r="E129" s="38">
        <f>IFERROR((INDEX(GrantList[Study Type],MATCH(A129,GrantList[Fund],0))),0)</f>
        <v>0</v>
      </c>
      <c r="F129" s="36">
        <f t="shared" si="130"/>
        <v>0</v>
      </c>
      <c r="G129" s="35">
        <f>IFERROR((INDEX(GrantList[Budget End Date],MATCH(A129,GrantList[Fund],0))),0)</f>
        <v>0</v>
      </c>
      <c r="H129" s="34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6">
        <f t="shared" si="126"/>
        <v>0</v>
      </c>
      <c r="V129" s="33"/>
      <c r="W129" s="78">
        <f t="shared" si="127"/>
        <v>0</v>
      </c>
      <c r="X129" s="78">
        <f t="shared" si="123"/>
        <v>0</v>
      </c>
      <c r="Y129" s="78">
        <f t="shared" si="123"/>
        <v>0</v>
      </c>
      <c r="Z129" s="78">
        <f t="shared" si="123"/>
        <v>0</v>
      </c>
      <c r="AA129" s="78">
        <f t="shared" si="123"/>
        <v>0</v>
      </c>
      <c r="AB129" s="78">
        <f t="shared" si="123"/>
        <v>0</v>
      </c>
      <c r="AC129" s="78">
        <f t="shared" si="123"/>
        <v>0</v>
      </c>
      <c r="AD129" s="78">
        <f t="shared" si="123"/>
        <v>0</v>
      </c>
      <c r="AE129" s="78">
        <f t="shared" si="123"/>
        <v>0</v>
      </c>
      <c r="AF129" s="78">
        <f t="shared" si="123"/>
        <v>0</v>
      </c>
      <c r="AG129" s="78">
        <f t="shared" si="123"/>
        <v>0</v>
      </c>
      <c r="AH129" s="78">
        <f t="shared" si="123"/>
        <v>0</v>
      </c>
      <c r="AI129" s="79">
        <f t="shared" si="128"/>
        <v>0</v>
      </c>
      <c r="AK129" s="78">
        <f t="shared" si="129"/>
        <v>0</v>
      </c>
      <c r="AL129" s="78">
        <f t="shared" si="124"/>
        <v>0</v>
      </c>
      <c r="AM129" s="78">
        <f t="shared" si="124"/>
        <v>0</v>
      </c>
      <c r="AN129" s="78">
        <f t="shared" si="124"/>
        <v>0</v>
      </c>
      <c r="AO129" s="78">
        <f t="shared" si="124"/>
        <v>0</v>
      </c>
      <c r="AP129" s="78">
        <f t="shared" si="124"/>
        <v>0</v>
      </c>
      <c r="AQ129" s="78">
        <f t="shared" si="124"/>
        <v>0</v>
      </c>
      <c r="AR129" s="78">
        <f t="shared" si="124"/>
        <v>0</v>
      </c>
      <c r="AS129" s="78">
        <f t="shared" si="124"/>
        <v>0</v>
      </c>
      <c r="AT129" s="78">
        <f t="shared" si="124"/>
        <v>0</v>
      </c>
      <c r="AU129" s="78">
        <f t="shared" si="124"/>
        <v>0</v>
      </c>
      <c r="AV129" s="78">
        <f t="shared" si="124"/>
        <v>0</v>
      </c>
    </row>
    <row r="130" spans="1:48" ht="14.25">
      <c r="A130" s="74"/>
      <c r="B130" s="39">
        <f>IFERROR((INDEX(GrantList[Account],MATCH(A130,GrantList[Fund],0))),0)</f>
        <v>0</v>
      </c>
      <c r="C130" s="39">
        <f>IFERROR((INDEX(GrantList[Fund Desc],MATCH(A130,GrantList[Fund],0))),0)</f>
        <v>0</v>
      </c>
      <c r="D130" s="37">
        <f t="shared" si="125"/>
        <v>0</v>
      </c>
      <c r="E130" s="38">
        <f>IFERROR((INDEX(GrantList[Study Type],MATCH(A130,GrantList[Fund],0))),0)</f>
        <v>0</v>
      </c>
      <c r="F130" s="36">
        <f t="shared" si="130"/>
        <v>0</v>
      </c>
      <c r="G130" s="35">
        <f>IFERROR((INDEX(GrantList[Budget End Date],MATCH(A130,GrantList[Fund],0))),0)</f>
        <v>0</v>
      </c>
      <c r="H130" s="34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6">
        <f t="shared" si="126"/>
        <v>0</v>
      </c>
      <c r="V130" s="33"/>
      <c r="W130" s="78">
        <f t="shared" si="127"/>
        <v>0</v>
      </c>
      <c r="X130" s="78">
        <f t="shared" si="123"/>
        <v>0</v>
      </c>
      <c r="Y130" s="78">
        <f t="shared" si="123"/>
        <v>0</v>
      </c>
      <c r="Z130" s="78">
        <f t="shared" si="123"/>
        <v>0</v>
      </c>
      <c r="AA130" s="78">
        <f t="shared" si="123"/>
        <v>0</v>
      </c>
      <c r="AB130" s="78">
        <f t="shared" si="123"/>
        <v>0</v>
      </c>
      <c r="AC130" s="78">
        <f t="shared" si="123"/>
        <v>0</v>
      </c>
      <c r="AD130" s="78">
        <f t="shared" si="123"/>
        <v>0</v>
      </c>
      <c r="AE130" s="78">
        <f t="shared" si="123"/>
        <v>0</v>
      </c>
      <c r="AF130" s="78">
        <f t="shared" si="123"/>
        <v>0</v>
      </c>
      <c r="AG130" s="78">
        <f t="shared" si="123"/>
        <v>0</v>
      </c>
      <c r="AH130" s="78">
        <f t="shared" si="123"/>
        <v>0</v>
      </c>
      <c r="AI130" s="79">
        <f t="shared" si="128"/>
        <v>0</v>
      </c>
      <c r="AK130" s="78">
        <f t="shared" si="129"/>
        <v>0</v>
      </c>
      <c r="AL130" s="78">
        <f t="shared" si="124"/>
        <v>0</v>
      </c>
      <c r="AM130" s="78">
        <f t="shared" si="124"/>
        <v>0</v>
      </c>
      <c r="AN130" s="78">
        <f t="shared" si="124"/>
        <v>0</v>
      </c>
      <c r="AO130" s="78">
        <f t="shared" si="124"/>
        <v>0</v>
      </c>
      <c r="AP130" s="78">
        <f t="shared" si="124"/>
        <v>0</v>
      </c>
      <c r="AQ130" s="78">
        <f t="shared" si="124"/>
        <v>0</v>
      </c>
      <c r="AR130" s="78">
        <f t="shared" si="124"/>
        <v>0</v>
      </c>
      <c r="AS130" s="78">
        <f t="shared" si="124"/>
        <v>0</v>
      </c>
      <c r="AT130" s="78">
        <f t="shared" si="124"/>
        <v>0</v>
      </c>
      <c r="AU130" s="78">
        <f t="shared" si="124"/>
        <v>0</v>
      </c>
      <c r="AV130" s="78">
        <f t="shared" si="124"/>
        <v>0</v>
      </c>
    </row>
    <row r="131" spans="1:48" ht="14.25">
      <c r="A131" s="74"/>
      <c r="B131" s="39">
        <f>IFERROR((INDEX(GrantList[Account],MATCH(A131,GrantList[Fund],0))),0)</f>
        <v>0</v>
      </c>
      <c r="C131" s="39">
        <f>IFERROR((INDEX(GrantList[Fund Desc],MATCH(A131,GrantList[Fund],0))),0)</f>
        <v>0</v>
      </c>
      <c r="D131" s="37">
        <f t="shared" si="125"/>
        <v>0</v>
      </c>
      <c r="E131" s="38">
        <f>IFERROR((INDEX(GrantList[Study Type],MATCH(A131,GrantList[Fund],0))),0)</f>
        <v>0</v>
      </c>
      <c r="F131" s="36">
        <f t="shared" si="130"/>
        <v>0</v>
      </c>
      <c r="G131" s="35">
        <f>IFERROR((INDEX(GrantList[Budget End Date],MATCH(A131,GrantList[Fund],0))),0)</f>
        <v>0</v>
      </c>
      <c r="H131" s="34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6">
        <f t="shared" si="126"/>
        <v>0</v>
      </c>
      <c r="V131" s="33"/>
      <c r="W131" s="78">
        <f t="shared" si="127"/>
        <v>0</v>
      </c>
      <c r="X131" s="78">
        <f t="shared" si="123"/>
        <v>0</v>
      </c>
      <c r="Y131" s="78">
        <f t="shared" si="123"/>
        <v>0</v>
      </c>
      <c r="Z131" s="78">
        <f t="shared" si="123"/>
        <v>0</v>
      </c>
      <c r="AA131" s="78">
        <f t="shared" si="123"/>
        <v>0</v>
      </c>
      <c r="AB131" s="78">
        <f t="shared" si="123"/>
        <v>0</v>
      </c>
      <c r="AC131" s="78">
        <f t="shared" si="123"/>
        <v>0</v>
      </c>
      <c r="AD131" s="78">
        <f t="shared" si="123"/>
        <v>0</v>
      </c>
      <c r="AE131" s="78">
        <f t="shared" si="123"/>
        <v>0</v>
      </c>
      <c r="AF131" s="78">
        <f t="shared" si="123"/>
        <v>0</v>
      </c>
      <c r="AG131" s="78">
        <f t="shared" si="123"/>
        <v>0</v>
      </c>
      <c r="AH131" s="78">
        <f t="shared" si="123"/>
        <v>0</v>
      </c>
      <c r="AI131" s="79">
        <f t="shared" si="128"/>
        <v>0</v>
      </c>
      <c r="AK131" s="78">
        <f t="shared" si="129"/>
        <v>0</v>
      </c>
      <c r="AL131" s="78">
        <f t="shared" si="124"/>
        <v>0</v>
      </c>
      <c r="AM131" s="78">
        <f t="shared" si="124"/>
        <v>0</v>
      </c>
      <c r="AN131" s="78">
        <f t="shared" si="124"/>
        <v>0</v>
      </c>
      <c r="AO131" s="78">
        <f t="shared" si="124"/>
        <v>0</v>
      </c>
      <c r="AP131" s="78">
        <f t="shared" si="124"/>
        <v>0</v>
      </c>
      <c r="AQ131" s="78">
        <f t="shared" si="124"/>
        <v>0</v>
      </c>
      <c r="AR131" s="78">
        <f t="shared" si="124"/>
        <v>0</v>
      </c>
      <c r="AS131" s="78">
        <f t="shared" si="124"/>
        <v>0</v>
      </c>
      <c r="AT131" s="78">
        <f t="shared" si="124"/>
        <v>0</v>
      </c>
      <c r="AU131" s="78">
        <f t="shared" si="124"/>
        <v>0</v>
      </c>
      <c r="AV131" s="78">
        <f t="shared" si="124"/>
        <v>0</v>
      </c>
    </row>
    <row r="132" spans="1:48" ht="14.25">
      <c r="A132" s="74"/>
      <c r="B132" s="39">
        <f>IFERROR((INDEX(GrantList[Account],MATCH(A132,GrantList[Fund],0))),0)</f>
        <v>0</v>
      </c>
      <c r="C132" s="39">
        <f>IFERROR((INDEX(GrantList[Fund Desc],MATCH(A132,GrantList[Fund],0))),0)</f>
        <v>0</v>
      </c>
      <c r="D132" s="37">
        <f t="shared" si="125"/>
        <v>0</v>
      </c>
      <c r="E132" s="38">
        <f>IFERROR((INDEX(GrantList[Study Type],MATCH(A132,GrantList[Fund],0))),0)</f>
        <v>0</v>
      </c>
      <c r="F132" s="36">
        <f t="shared" si="130"/>
        <v>0</v>
      </c>
      <c r="G132" s="35">
        <f>IFERROR((INDEX(GrantList[Budget End Date],MATCH(A132,GrantList[Fund],0))),0)</f>
        <v>0</v>
      </c>
      <c r="H132" s="34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6">
        <f t="shared" si="126"/>
        <v>0</v>
      </c>
      <c r="V132" s="33"/>
      <c r="W132" s="78">
        <f t="shared" si="127"/>
        <v>0</v>
      </c>
      <c r="X132" s="78">
        <f t="shared" si="123"/>
        <v>0</v>
      </c>
      <c r="Y132" s="78">
        <f t="shared" si="123"/>
        <v>0</v>
      </c>
      <c r="Z132" s="78">
        <f t="shared" si="123"/>
        <v>0</v>
      </c>
      <c r="AA132" s="78">
        <f t="shared" si="123"/>
        <v>0</v>
      </c>
      <c r="AB132" s="78">
        <f t="shared" si="123"/>
        <v>0</v>
      </c>
      <c r="AC132" s="78">
        <f t="shared" si="123"/>
        <v>0</v>
      </c>
      <c r="AD132" s="78">
        <f t="shared" si="123"/>
        <v>0</v>
      </c>
      <c r="AE132" s="78">
        <f t="shared" si="123"/>
        <v>0</v>
      </c>
      <c r="AF132" s="78">
        <f t="shared" si="123"/>
        <v>0</v>
      </c>
      <c r="AG132" s="78">
        <f t="shared" si="123"/>
        <v>0</v>
      </c>
      <c r="AH132" s="78">
        <f t="shared" si="123"/>
        <v>0</v>
      </c>
      <c r="AI132" s="79">
        <f t="shared" si="128"/>
        <v>0</v>
      </c>
      <c r="AK132" s="78">
        <f t="shared" si="129"/>
        <v>0</v>
      </c>
      <c r="AL132" s="78">
        <f t="shared" si="124"/>
        <v>0</v>
      </c>
      <c r="AM132" s="78">
        <f t="shared" si="124"/>
        <v>0</v>
      </c>
      <c r="AN132" s="78">
        <f t="shared" si="124"/>
        <v>0</v>
      </c>
      <c r="AO132" s="78">
        <f t="shared" si="124"/>
        <v>0</v>
      </c>
      <c r="AP132" s="78">
        <f t="shared" si="124"/>
        <v>0</v>
      </c>
      <c r="AQ132" s="78">
        <f t="shared" si="124"/>
        <v>0</v>
      </c>
      <c r="AR132" s="78">
        <f t="shared" si="124"/>
        <v>0</v>
      </c>
      <c r="AS132" s="78">
        <f t="shared" si="124"/>
        <v>0</v>
      </c>
      <c r="AT132" s="78">
        <f t="shared" si="124"/>
        <v>0</v>
      </c>
      <c r="AU132" s="78">
        <f t="shared" si="124"/>
        <v>0</v>
      </c>
      <c r="AV132" s="78">
        <f t="shared" si="124"/>
        <v>0</v>
      </c>
    </row>
    <row r="133" spans="1:48" ht="13.5" customHeight="1">
      <c r="C133" s="32" t="s">
        <v>16</v>
      </c>
      <c r="D133" s="31">
        <f>SUM(D125:D132)</f>
        <v>0</v>
      </c>
      <c r="E133" s="30"/>
      <c r="F133" s="29"/>
      <c r="I133" s="76">
        <f t="shared" ref="I133:T133" si="131">SUM(I125:I132)</f>
        <v>0</v>
      </c>
      <c r="J133" s="76">
        <f t="shared" si="131"/>
        <v>0</v>
      </c>
      <c r="K133" s="76">
        <f t="shared" si="131"/>
        <v>0</v>
      </c>
      <c r="L133" s="76">
        <f t="shared" si="131"/>
        <v>0</v>
      </c>
      <c r="M133" s="76">
        <f t="shared" si="131"/>
        <v>0</v>
      </c>
      <c r="N133" s="76">
        <f t="shared" si="131"/>
        <v>0</v>
      </c>
      <c r="O133" s="76">
        <f t="shared" si="131"/>
        <v>0</v>
      </c>
      <c r="P133" s="76">
        <f t="shared" si="131"/>
        <v>0</v>
      </c>
      <c r="Q133" s="76">
        <f t="shared" si="131"/>
        <v>0</v>
      </c>
      <c r="R133" s="76">
        <f t="shared" si="131"/>
        <v>0</v>
      </c>
      <c r="S133" s="76">
        <f t="shared" si="131"/>
        <v>0</v>
      </c>
      <c r="T133" s="76">
        <f t="shared" si="131"/>
        <v>0</v>
      </c>
      <c r="U133" s="76">
        <f t="shared" si="126"/>
        <v>0</v>
      </c>
      <c r="V133" s="26"/>
      <c r="W133" s="78">
        <f>SUM(W125:W132)</f>
        <v>0</v>
      </c>
      <c r="X133" s="78">
        <f t="shared" ref="X133:AH133" si="132">SUM(X125:X132)</f>
        <v>0</v>
      </c>
      <c r="Y133" s="78">
        <f t="shared" si="132"/>
        <v>0</v>
      </c>
      <c r="Z133" s="78">
        <f t="shared" si="132"/>
        <v>0</v>
      </c>
      <c r="AA133" s="78">
        <f t="shared" si="132"/>
        <v>0</v>
      </c>
      <c r="AB133" s="78">
        <f t="shared" si="132"/>
        <v>0</v>
      </c>
      <c r="AC133" s="78">
        <f t="shared" si="132"/>
        <v>0</v>
      </c>
      <c r="AD133" s="78">
        <f t="shared" si="132"/>
        <v>0</v>
      </c>
      <c r="AE133" s="78">
        <f t="shared" si="132"/>
        <v>0</v>
      </c>
      <c r="AF133" s="78">
        <f t="shared" si="132"/>
        <v>0</v>
      </c>
      <c r="AG133" s="78">
        <f t="shared" si="132"/>
        <v>0</v>
      </c>
      <c r="AH133" s="78">
        <f t="shared" si="132"/>
        <v>0</v>
      </c>
      <c r="AI133" s="78">
        <f t="shared" ref="AI133" si="133">SUM(AI125:AI132)</f>
        <v>0</v>
      </c>
      <c r="AK133" s="78">
        <f>SUM(AK125:AK132)</f>
        <v>0</v>
      </c>
      <c r="AL133" s="78">
        <f t="shared" ref="AL133:AV133" si="134">SUM(AL125:AL132)</f>
        <v>0</v>
      </c>
      <c r="AM133" s="78">
        <f t="shared" si="134"/>
        <v>0</v>
      </c>
      <c r="AN133" s="78">
        <f t="shared" si="134"/>
        <v>0</v>
      </c>
      <c r="AO133" s="78">
        <f t="shared" si="134"/>
        <v>0</v>
      </c>
      <c r="AP133" s="78">
        <f t="shared" si="134"/>
        <v>0</v>
      </c>
      <c r="AQ133" s="78">
        <f t="shared" si="134"/>
        <v>0</v>
      </c>
      <c r="AR133" s="78">
        <f t="shared" si="134"/>
        <v>0</v>
      </c>
      <c r="AS133" s="78">
        <f t="shared" si="134"/>
        <v>0</v>
      </c>
      <c r="AT133" s="78">
        <f t="shared" si="134"/>
        <v>0</v>
      </c>
      <c r="AU133" s="78">
        <f t="shared" si="134"/>
        <v>0</v>
      </c>
      <c r="AV133" s="78">
        <f t="shared" si="134"/>
        <v>0</v>
      </c>
    </row>
    <row r="134" spans="1:48">
      <c r="D134" s="25">
        <f>+D133-D122</f>
        <v>0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7"/>
      <c r="V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spans="1:48" ht="12.75">
      <c r="I135" s="50"/>
      <c r="J135" s="50"/>
      <c r="K135" s="50"/>
      <c r="L135" s="50"/>
      <c r="M135" s="50"/>
      <c r="N135" s="49"/>
      <c r="O135" s="49"/>
      <c r="P135" s="49"/>
      <c r="Q135" s="49"/>
      <c r="R135" s="49"/>
      <c r="S135" s="49"/>
    </row>
    <row r="137" spans="1:48" ht="12.75">
      <c r="A137" s="47" t="s">
        <v>90</v>
      </c>
      <c r="B137" s="47"/>
      <c r="D137" s="46"/>
      <c r="E137" s="45">
        <f>D137/12</f>
        <v>0</v>
      </c>
      <c r="F137" s="24" t="s">
        <v>24</v>
      </c>
      <c r="AL137" s="73">
        <v>0.30499999999999999</v>
      </c>
      <c r="AM137" s="73">
        <v>0.09</v>
      </c>
      <c r="AO137" s="73">
        <v>0.32600000000000001</v>
      </c>
    </row>
    <row r="138" spans="1:48" ht="12.75">
      <c r="A138" s="47" t="s">
        <v>91</v>
      </c>
      <c r="B138" s="44"/>
      <c r="J138" s="43"/>
      <c r="K138" s="43"/>
      <c r="L138" s="43"/>
      <c r="M138" s="43"/>
      <c r="N138" s="43"/>
      <c r="AK138" s="24" t="s">
        <v>23</v>
      </c>
    </row>
    <row r="139" spans="1:48">
      <c r="A139" s="42" t="s">
        <v>15</v>
      </c>
      <c r="B139" s="42" t="s">
        <v>14</v>
      </c>
      <c r="C139" s="42" t="s">
        <v>13</v>
      </c>
      <c r="D139" s="42" t="s">
        <v>21</v>
      </c>
      <c r="E139" s="42" t="s">
        <v>22</v>
      </c>
      <c r="F139" s="42" t="s">
        <v>20</v>
      </c>
      <c r="G139" s="42" t="s">
        <v>19</v>
      </c>
      <c r="I139" s="40">
        <f>I124</f>
        <v>44743</v>
      </c>
      <c r="J139" s="40">
        <f t="shared" ref="J139:T139" si="135">J124</f>
        <v>44774</v>
      </c>
      <c r="K139" s="40">
        <f t="shared" si="135"/>
        <v>44805</v>
      </c>
      <c r="L139" s="40">
        <f t="shared" si="135"/>
        <v>44835</v>
      </c>
      <c r="M139" s="40">
        <f t="shared" si="135"/>
        <v>44866</v>
      </c>
      <c r="N139" s="40">
        <f t="shared" si="135"/>
        <v>44896</v>
      </c>
      <c r="O139" s="40">
        <f t="shared" si="135"/>
        <v>44927</v>
      </c>
      <c r="P139" s="40">
        <f t="shared" si="135"/>
        <v>44958</v>
      </c>
      <c r="Q139" s="40">
        <f t="shared" si="135"/>
        <v>44986</v>
      </c>
      <c r="R139" s="40">
        <f t="shared" si="135"/>
        <v>45017</v>
      </c>
      <c r="S139" s="40">
        <f t="shared" si="135"/>
        <v>45047</v>
      </c>
      <c r="T139" s="40">
        <f t="shared" si="135"/>
        <v>45078</v>
      </c>
      <c r="U139" s="41" t="s">
        <v>57</v>
      </c>
      <c r="W139" s="40">
        <f>I139</f>
        <v>44743</v>
      </c>
      <c r="X139" s="40">
        <f t="shared" ref="X139:AH139" si="136">J139</f>
        <v>44774</v>
      </c>
      <c r="Y139" s="40">
        <f t="shared" si="136"/>
        <v>44805</v>
      </c>
      <c r="Z139" s="40">
        <f t="shared" si="136"/>
        <v>44835</v>
      </c>
      <c r="AA139" s="40">
        <f t="shared" si="136"/>
        <v>44866</v>
      </c>
      <c r="AB139" s="40">
        <f t="shared" si="136"/>
        <v>44896</v>
      </c>
      <c r="AC139" s="40">
        <f t="shared" si="136"/>
        <v>44927</v>
      </c>
      <c r="AD139" s="40">
        <f t="shared" si="136"/>
        <v>44958</v>
      </c>
      <c r="AE139" s="40">
        <f t="shared" si="136"/>
        <v>44986</v>
      </c>
      <c r="AF139" s="40">
        <f t="shared" si="136"/>
        <v>45017</v>
      </c>
      <c r="AG139" s="40">
        <f t="shared" si="136"/>
        <v>45047</v>
      </c>
      <c r="AH139" s="40">
        <f t="shared" si="136"/>
        <v>45078</v>
      </c>
      <c r="AI139" s="41" t="s">
        <v>18</v>
      </c>
      <c r="AK139" s="40">
        <f>W139</f>
        <v>44743</v>
      </c>
      <c r="AL139" s="40">
        <f t="shared" ref="AL139:AV139" si="137">X139</f>
        <v>44774</v>
      </c>
      <c r="AM139" s="40">
        <f t="shared" si="137"/>
        <v>44805</v>
      </c>
      <c r="AN139" s="40">
        <f t="shared" si="137"/>
        <v>44835</v>
      </c>
      <c r="AO139" s="40">
        <f t="shared" si="137"/>
        <v>44866</v>
      </c>
      <c r="AP139" s="40">
        <f t="shared" si="137"/>
        <v>44896</v>
      </c>
      <c r="AQ139" s="40">
        <f t="shared" si="137"/>
        <v>44927</v>
      </c>
      <c r="AR139" s="40">
        <f t="shared" si="137"/>
        <v>44958</v>
      </c>
      <c r="AS139" s="40">
        <f t="shared" si="137"/>
        <v>44986</v>
      </c>
      <c r="AT139" s="40">
        <f t="shared" si="137"/>
        <v>45017</v>
      </c>
      <c r="AU139" s="40">
        <f t="shared" si="137"/>
        <v>45047</v>
      </c>
      <c r="AV139" s="40">
        <f t="shared" si="137"/>
        <v>45078</v>
      </c>
    </row>
    <row r="140" spans="1:48" ht="14.25">
      <c r="A140" s="74"/>
      <c r="B140" s="39">
        <f>IFERROR((INDEX(GrantList[Account],MATCH(A140,GrantList[Fund],0))),0)</f>
        <v>0</v>
      </c>
      <c r="C140" s="39">
        <f>IFERROR((INDEX(GrantList[Fund Desc],MATCH(A140,GrantList[Fund],0))),0)</f>
        <v>0</v>
      </c>
      <c r="D140" s="37">
        <f>+AI140</f>
        <v>0</v>
      </c>
      <c r="E140" s="38">
        <f>IFERROR((INDEX(GrantList[Study Type],MATCH(A140,GrantList[Fund],0))),0)</f>
        <v>0</v>
      </c>
      <c r="F140" s="36"/>
      <c r="G140" s="35">
        <f>IFERROR((INDEX(GrantList[Budget End Date],MATCH(A140,GrantList[Fund],0))),0)</f>
        <v>0</v>
      </c>
      <c r="H140" s="34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6">
        <f>SUM(I140:T140)/12</f>
        <v>0</v>
      </c>
      <c r="V140" s="33"/>
      <c r="W140" s="78">
        <f>IF(W$4&lt;$G140,I140*$E$137,0)</f>
        <v>0</v>
      </c>
      <c r="X140" s="78">
        <f t="shared" ref="X140:AH147" si="138">IF(X$4&lt;$G140,J140*$E$137,0)</f>
        <v>0</v>
      </c>
      <c r="Y140" s="78">
        <f t="shared" si="138"/>
        <v>0</v>
      </c>
      <c r="Z140" s="78">
        <f t="shared" si="138"/>
        <v>0</v>
      </c>
      <c r="AA140" s="78">
        <f t="shared" si="138"/>
        <v>0</v>
      </c>
      <c r="AB140" s="78">
        <f t="shared" si="138"/>
        <v>0</v>
      </c>
      <c r="AC140" s="78">
        <f t="shared" si="138"/>
        <v>0</v>
      </c>
      <c r="AD140" s="78">
        <f t="shared" si="138"/>
        <v>0</v>
      </c>
      <c r="AE140" s="78">
        <f t="shared" si="138"/>
        <v>0</v>
      </c>
      <c r="AF140" s="78">
        <f t="shared" si="138"/>
        <v>0</v>
      </c>
      <c r="AG140" s="78">
        <f t="shared" si="138"/>
        <v>0</v>
      </c>
      <c r="AH140" s="78">
        <f t="shared" si="138"/>
        <v>0</v>
      </c>
      <c r="AI140" s="79">
        <f>SUM(W140:AH140)</f>
        <v>0</v>
      </c>
      <c r="AK140" s="78">
        <f>IF(AND(AK$4&lt;=$G140,$F140="Full Time",$E140="Non-Federal"),W140*$AO$2,IF(AND(AK$4&lt;=$G140,$F140="Full Time",$E140="Federal"),W140*$AL$2,(IF(AND(AK$4&lt;=$G140,$F140="Part Time"),$W140*$AM$2,0))))</f>
        <v>0</v>
      </c>
      <c r="AL140" s="78">
        <f t="shared" ref="AL140:AV147" si="139">IF(AND(AL$4&lt;=$G140,$F140="Full Time",$E140="Non-Federal"),X140*$AO$2,IF(AND(AL$4&lt;=$G140,$F140="Full Time",$E140="Federal"),X140*$AL$2,(IF(AND(AL$4&lt;=$G140,$F140="Part Time"),$W140*$AM$2,0))))</f>
        <v>0</v>
      </c>
      <c r="AM140" s="78">
        <f t="shared" si="139"/>
        <v>0</v>
      </c>
      <c r="AN140" s="78">
        <f t="shared" si="139"/>
        <v>0</v>
      </c>
      <c r="AO140" s="78">
        <f t="shared" si="139"/>
        <v>0</v>
      </c>
      <c r="AP140" s="78">
        <f t="shared" si="139"/>
        <v>0</v>
      </c>
      <c r="AQ140" s="78">
        <f t="shared" si="139"/>
        <v>0</v>
      </c>
      <c r="AR140" s="78">
        <f t="shared" si="139"/>
        <v>0</v>
      </c>
      <c r="AS140" s="78">
        <f t="shared" si="139"/>
        <v>0</v>
      </c>
      <c r="AT140" s="78">
        <f t="shared" si="139"/>
        <v>0</v>
      </c>
      <c r="AU140" s="78">
        <f t="shared" si="139"/>
        <v>0</v>
      </c>
      <c r="AV140" s="78">
        <f t="shared" si="139"/>
        <v>0</v>
      </c>
    </row>
    <row r="141" spans="1:48" ht="14.25">
      <c r="A141" s="74"/>
      <c r="B141" s="39">
        <f>IFERROR((INDEX(GrantList[Account],MATCH(A141,GrantList[Fund],0))),0)</f>
        <v>0</v>
      </c>
      <c r="C141" s="39">
        <f>IFERROR((INDEX(GrantList[Fund Desc],MATCH(A141,GrantList[Fund],0))),0)</f>
        <v>0</v>
      </c>
      <c r="D141" s="37">
        <f t="shared" ref="D141:D147" si="140">+AI141</f>
        <v>0</v>
      </c>
      <c r="E141" s="38">
        <f>IFERROR((INDEX(GrantList[Study Type],MATCH(A141,GrantList[Fund],0))),0)</f>
        <v>0</v>
      </c>
      <c r="F141" s="36">
        <f>F140</f>
        <v>0</v>
      </c>
      <c r="G141" s="35">
        <f>IFERROR((INDEX(GrantList[Budget End Date],MATCH(A141,GrantList[Fund],0))),0)</f>
        <v>0</v>
      </c>
      <c r="H141" s="34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6">
        <f t="shared" ref="U141:U148" si="141">SUM(I141:T141)/12</f>
        <v>0</v>
      </c>
      <c r="V141" s="33"/>
      <c r="W141" s="78">
        <f t="shared" ref="W141:W147" si="142">IF(W$4&lt;$G141,I141*$E$137,0)</f>
        <v>0</v>
      </c>
      <c r="X141" s="78">
        <f t="shared" si="138"/>
        <v>0</v>
      </c>
      <c r="Y141" s="78">
        <f t="shared" si="138"/>
        <v>0</v>
      </c>
      <c r="Z141" s="78">
        <f t="shared" si="138"/>
        <v>0</v>
      </c>
      <c r="AA141" s="78">
        <f t="shared" si="138"/>
        <v>0</v>
      </c>
      <c r="AB141" s="78">
        <f t="shared" si="138"/>
        <v>0</v>
      </c>
      <c r="AC141" s="78">
        <f t="shared" si="138"/>
        <v>0</v>
      </c>
      <c r="AD141" s="78">
        <f t="shared" si="138"/>
        <v>0</v>
      </c>
      <c r="AE141" s="78">
        <f t="shared" si="138"/>
        <v>0</v>
      </c>
      <c r="AF141" s="78">
        <f t="shared" si="138"/>
        <v>0</v>
      </c>
      <c r="AG141" s="78">
        <f t="shared" si="138"/>
        <v>0</v>
      </c>
      <c r="AH141" s="78">
        <f t="shared" si="138"/>
        <v>0</v>
      </c>
      <c r="AI141" s="79">
        <f t="shared" ref="AI141:AI147" si="143">SUM(W141:AH141)</f>
        <v>0</v>
      </c>
      <c r="AK141" s="78">
        <f t="shared" ref="AK141:AK147" si="144">IF(AND(AK$4&lt;=$G141,$F141="Full Time",$E141="Non-Federal"),W141*$AO$2,IF(AND(AK$4&lt;=$G141,$F141="Full Time",$E141="Federal"),W141*$AL$2,(IF(AND(AK$4&lt;=$G141,$F141="Part Time"),$W141*$AM$2,0))))</f>
        <v>0</v>
      </c>
      <c r="AL141" s="78">
        <f t="shared" si="139"/>
        <v>0</v>
      </c>
      <c r="AM141" s="78">
        <f t="shared" si="139"/>
        <v>0</v>
      </c>
      <c r="AN141" s="78">
        <f t="shared" si="139"/>
        <v>0</v>
      </c>
      <c r="AO141" s="78">
        <f t="shared" si="139"/>
        <v>0</v>
      </c>
      <c r="AP141" s="78">
        <f t="shared" si="139"/>
        <v>0</v>
      </c>
      <c r="AQ141" s="78">
        <f t="shared" si="139"/>
        <v>0</v>
      </c>
      <c r="AR141" s="78">
        <f t="shared" si="139"/>
        <v>0</v>
      </c>
      <c r="AS141" s="78">
        <f t="shared" si="139"/>
        <v>0</v>
      </c>
      <c r="AT141" s="78">
        <f t="shared" si="139"/>
        <v>0</v>
      </c>
      <c r="AU141" s="78">
        <f t="shared" si="139"/>
        <v>0</v>
      </c>
      <c r="AV141" s="78">
        <f t="shared" si="139"/>
        <v>0</v>
      </c>
    </row>
    <row r="142" spans="1:48" ht="14.25">
      <c r="A142" s="74"/>
      <c r="B142" s="39">
        <f>IFERROR((INDEX(GrantList[Account],MATCH(A142,GrantList[Fund],0))),0)</f>
        <v>0</v>
      </c>
      <c r="C142" s="39">
        <f>IFERROR((INDEX(GrantList[Fund Desc],MATCH(A142,GrantList[Fund],0))),0)</f>
        <v>0</v>
      </c>
      <c r="D142" s="37">
        <f t="shared" si="140"/>
        <v>0</v>
      </c>
      <c r="E142" s="38">
        <f>IFERROR((INDEX(GrantList[Study Type],MATCH(A142,GrantList[Fund],0))),0)</f>
        <v>0</v>
      </c>
      <c r="F142" s="36">
        <f t="shared" ref="F142:F147" si="145">F141</f>
        <v>0</v>
      </c>
      <c r="G142" s="35">
        <f>IFERROR((INDEX(GrantList[Budget End Date],MATCH(A142,GrantList[Fund],0))),0)</f>
        <v>0</v>
      </c>
      <c r="H142" s="34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6">
        <f t="shared" si="141"/>
        <v>0</v>
      </c>
      <c r="V142" s="33"/>
      <c r="W142" s="78">
        <f t="shared" si="142"/>
        <v>0</v>
      </c>
      <c r="X142" s="78">
        <f t="shared" si="138"/>
        <v>0</v>
      </c>
      <c r="Y142" s="78">
        <f t="shared" si="138"/>
        <v>0</v>
      </c>
      <c r="Z142" s="78">
        <f t="shared" si="138"/>
        <v>0</v>
      </c>
      <c r="AA142" s="78">
        <f t="shared" si="138"/>
        <v>0</v>
      </c>
      <c r="AB142" s="78">
        <f t="shared" si="138"/>
        <v>0</v>
      </c>
      <c r="AC142" s="78">
        <f t="shared" si="138"/>
        <v>0</v>
      </c>
      <c r="AD142" s="78">
        <f t="shared" si="138"/>
        <v>0</v>
      </c>
      <c r="AE142" s="78">
        <f t="shared" si="138"/>
        <v>0</v>
      </c>
      <c r="AF142" s="78">
        <f t="shared" si="138"/>
        <v>0</v>
      </c>
      <c r="AG142" s="78">
        <f t="shared" si="138"/>
        <v>0</v>
      </c>
      <c r="AH142" s="78">
        <f t="shared" si="138"/>
        <v>0</v>
      </c>
      <c r="AI142" s="79">
        <f t="shared" si="143"/>
        <v>0</v>
      </c>
      <c r="AK142" s="78">
        <f t="shared" si="144"/>
        <v>0</v>
      </c>
      <c r="AL142" s="78">
        <f t="shared" si="139"/>
        <v>0</v>
      </c>
      <c r="AM142" s="78">
        <f t="shared" si="139"/>
        <v>0</v>
      </c>
      <c r="AN142" s="78">
        <f t="shared" si="139"/>
        <v>0</v>
      </c>
      <c r="AO142" s="78">
        <f t="shared" si="139"/>
        <v>0</v>
      </c>
      <c r="AP142" s="78">
        <f t="shared" si="139"/>
        <v>0</v>
      </c>
      <c r="AQ142" s="78">
        <f t="shared" si="139"/>
        <v>0</v>
      </c>
      <c r="AR142" s="78">
        <f t="shared" si="139"/>
        <v>0</v>
      </c>
      <c r="AS142" s="78">
        <f t="shared" si="139"/>
        <v>0</v>
      </c>
      <c r="AT142" s="78">
        <f t="shared" si="139"/>
        <v>0</v>
      </c>
      <c r="AU142" s="78">
        <f t="shared" si="139"/>
        <v>0</v>
      </c>
      <c r="AV142" s="78">
        <f t="shared" si="139"/>
        <v>0</v>
      </c>
    </row>
    <row r="143" spans="1:48" ht="14.25">
      <c r="A143" s="74"/>
      <c r="B143" s="39">
        <f>IFERROR((INDEX(GrantList[Account],MATCH(A143,GrantList[Fund],0))),0)</f>
        <v>0</v>
      </c>
      <c r="C143" s="39">
        <f>IFERROR((INDEX(GrantList[Fund Desc],MATCH(A143,GrantList[Fund],0))),0)</f>
        <v>0</v>
      </c>
      <c r="D143" s="37">
        <f t="shared" si="140"/>
        <v>0</v>
      </c>
      <c r="E143" s="38">
        <f>IFERROR((INDEX(GrantList[Study Type],MATCH(A143,GrantList[Fund],0))),0)</f>
        <v>0</v>
      </c>
      <c r="F143" s="36">
        <f t="shared" si="145"/>
        <v>0</v>
      </c>
      <c r="G143" s="35">
        <f>IFERROR((INDEX(GrantList[Budget End Date],MATCH(A143,GrantList[Fund],0))),0)</f>
        <v>0</v>
      </c>
      <c r="H143" s="34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6">
        <f t="shared" si="141"/>
        <v>0</v>
      </c>
      <c r="V143" s="33"/>
      <c r="W143" s="78">
        <f t="shared" si="142"/>
        <v>0</v>
      </c>
      <c r="X143" s="78">
        <f t="shared" si="138"/>
        <v>0</v>
      </c>
      <c r="Y143" s="78">
        <f t="shared" si="138"/>
        <v>0</v>
      </c>
      <c r="Z143" s="78">
        <f t="shared" si="138"/>
        <v>0</v>
      </c>
      <c r="AA143" s="78">
        <f t="shared" si="138"/>
        <v>0</v>
      </c>
      <c r="AB143" s="78">
        <f t="shared" si="138"/>
        <v>0</v>
      </c>
      <c r="AC143" s="78">
        <f t="shared" si="138"/>
        <v>0</v>
      </c>
      <c r="AD143" s="78">
        <f t="shared" si="138"/>
        <v>0</v>
      </c>
      <c r="AE143" s="78">
        <f t="shared" si="138"/>
        <v>0</v>
      </c>
      <c r="AF143" s="78">
        <f t="shared" si="138"/>
        <v>0</v>
      </c>
      <c r="AG143" s="78">
        <f t="shared" si="138"/>
        <v>0</v>
      </c>
      <c r="AH143" s="78">
        <f t="shared" si="138"/>
        <v>0</v>
      </c>
      <c r="AI143" s="79">
        <f t="shared" si="143"/>
        <v>0</v>
      </c>
      <c r="AK143" s="78">
        <f t="shared" si="144"/>
        <v>0</v>
      </c>
      <c r="AL143" s="78">
        <f t="shared" si="139"/>
        <v>0</v>
      </c>
      <c r="AM143" s="78">
        <f t="shared" si="139"/>
        <v>0</v>
      </c>
      <c r="AN143" s="78">
        <f t="shared" si="139"/>
        <v>0</v>
      </c>
      <c r="AO143" s="78">
        <f t="shared" si="139"/>
        <v>0</v>
      </c>
      <c r="AP143" s="78">
        <f t="shared" si="139"/>
        <v>0</v>
      </c>
      <c r="AQ143" s="78">
        <f t="shared" si="139"/>
        <v>0</v>
      </c>
      <c r="AR143" s="78">
        <f t="shared" si="139"/>
        <v>0</v>
      </c>
      <c r="AS143" s="78">
        <f t="shared" si="139"/>
        <v>0</v>
      </c>
      <c r="AT143" s="78">
        <f t="shared" si="139"/>
        <v>0</v>
      </c>
      <c r="AU143" s="78">
        <f t="shared" si="139"/>
        <v>0</v>
      </c>
      <c r="AV143" s="78">
        <f t="shared" si="139"/>
        <v>0</v>
      </c>
    </row>
    <row r="144" spans="1:48" ht="14.25">
      <c r="A144" s="74"/>
      <c r="B144" s="39">
        <f>IFERROR((INDEX(GrantList[Account],MATCH(A144,GrantList[Fund],0))),0)</f>
        <v>0</v>
      </c>
      <c r="C144" s="39">
        <f>IFERROR((INDEX(GrantList[Fund Desc],MATCH(A144,GrantList[Fund],0))),0)</f>
        <v>0</v>
      </c>
      <c r="D144" s="37">
        <f t="shared" si="140"/>
        <v>0</v>
      </c>
      <c r="E144" s="38">
        <f>IFERROR((INDEX(GrantList[Study Type],MATCH(A144,GrantList[Fund],0))),0)</f>
        <v>0</v>
      </c>
      <c r="F144" s="36">
        <f t="shared" si="145"/>
        <v>0</v>
      </c>
      <c r="G144" s="35">
        <f>IFERROR((INDEX(GrantList[Budget End Date],MATCH(A144,GrantList[Fund],0))),0)</f>
        <v>0</v>
      </c>
      <c r="H144" s="34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6">
        <f t="shared" si="141"/>
        <v>0</v>
      </c>
      <c r="V144" s="33"/>
      <c r="W144" s="78">
        <f t="shared" si="142"/>
        <v>0</v>
      </c>
      <c r="X144" s="78">
        <f t="shared" si="138"/>
        <v>0</v>
      </c>
      <c r="Y144" s="78">
        <f t="shared" si="138"/>
        <v>0</v>
      </c>
      <c r="Z144" s="78">
        <f t="shared" si="138"/>
        <v>0</v>
      </c>
      <c r="AA144" s="78">
        <f t="shared" si="138"/>
        <v>0</v>
      </c>
      <c r="AB144" s="78">
        <f t="shared" si="138"/>
        <v>0</v>
      </c>
      <c r="AC144" s="78">
        <f t="shared" si="138"/>
        <v>0</v>
      </c>
      <c r="AD144" s="78">
        <f t="shared" si="138"/>
        <v>0</v>
      </c>
      <c r="AE144" s="78">
        <f t="shared" si="138"/>
        <v>0</v>
      </c>
      <c r="AF144" s="78">
        <f t="shared" si="138"/>
        <v>0</v>
      </c>
      <c r="AG144" s="78">
        <f t="shared" si="138"/>
        <v>0</v>
      </c>
      <c r="AH144" s="78">
        <f t="shared" si="138"/>
        <v>0</v>
      </c>
      <c r="AI144" s="79">
        <f t="shared" si="143"/>
        <v>0</v>
      </c>
      <c r="AK144" s="78">
        <f t="shared" si="144"/>
        <v>0</v>
      </c>
      <c r="AL144" s="78">
        <f t="shared" si="139"/>
        <v>0</v>
      </c>
      <c r="AM144" s="78">
        <f t="shared" si="139"/>
        <v>0</v>
      </c>
      <c r="AN144" s="78">
        <f t="shared" si="139"/>
        <v>0</v>
      </c>
      <c r="AO144" s="78">
        <f t="shared" si="139"/>
        <v>0</v>
      </c>
      <c r="AP144" s="78">
        <f t="shared" si="139"/>
        <v>0</v>
      </c>
      <c r="AQ144" s="78">
        <f t="shared" si="139"/>
        <v>0</v>
      </c>
      <c r="AR144" s="78">
        <f t="shared" si="139"/>
        <v>0</v>
      </c>
      <c r="AS144" s="78">
        <f t="shared" si="139"/>
        <v>0</v>
      </c>
      <c r="AT144" s="78">
        <f t="shared" si="139"/>
        <v>0</v>
      </c>
      <c r="AU144" s="78">
        <f t="shared" si="139"/>
        <v>0</v>
      </c>
      <c r="AV144" s="78">
        <f t="shared" si="139"/>
        <v>0</v>
      </c>
    </row>
    <row r="145" spans="1:48" ht="14.25">
      <c r="A145" s="74"/>
      <c r="B145" s="39">
        <f>IFERROR((INDEX(GrantList[Account],MATCH(A145,GrantList[Fund],0))),0)</f>
        <v>0</v>
      </c>
      <c r="C145" s="39">
        <f>IFERROR((INDEX(GrantList[Fund Desc],MATCH(A145,GrantList[Fund],0))),0)</f>
        <v>0</v>
      </c>
      <c r="D145" s="37">
        <f t="shared" si="140"/>
        <v>0</v>
      </c>
      <c r="E145" s="38">
        <f>IFERROR((INDEX(GrantList[Study Type],MATCH(A145,GrantList[Fund],0))),0)</f>
        <v>0</v>
      </c>
      <c r="F145" s="36">
        <f t="shared" si="145"/>
        <v>0</v>
      </c>
      <c r="G145" s="35">
        <f>IFERROR((INDEX(GrantList[Budget End Date],MATCH(A145,GrantList[Fund],0))),0)</f>
        <v>0</v>
      </c>
      <c r="H145" s="34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6">
        <f t="shared" si="141"/>
        <v>0</v>
      </c>
      <c r="V145" s="33"/>
      <c r="W145" s="78">
        <f t="shared" si="142"/>
        <v>0</v>
      </c>
      <c r="X145" s="78">
        <f t="shared" si="138"/>
        <v>0</v>
      </c>
      <c r="Y145" s="78">
        <f t="shared" si="138"/>
        <v>0</v>
      </c>
      <c r="Z145" s="78">
        <f t="shared" si="138"/>
        <v>0</v>
      </c>
      <c r="AA145" s="78">
        <f t="shared" si="138"/>
        <v>0</v>
      </c>
      <c r="AB145" s="78">
        <f t="shared" si="138"/>
        <v>0</v>
      </c>
      <c r="AC145" s="78">
        <f t="shared" si="138"/>
        <v>0</v>
      </c>
      <c r="AD145" s="78">
        <f t="shared" si="138"/>
        <v>0</v>
      </c>
      <c r="AE145" s="78">
        <f t="shared" si="138"/>
        <v>0</v>
      </c>
      <c r="AF145" s="78">
        <f t="shared" si="138"/>
        <v>0</v>
      </c>
      <c r="AG145" s="78">
        <f t="shared" si="138"/>
        <v>0</v>
      </c>
      <c r="AH145" s="78">
        <f t="shared" si="138"/>
        <v>0</v>
      </c>
      <c r="AI145" s="79">
        <f t="shared" si="143"/>
        <v>0</v>
      </c>
      <c r="AK145" s="78">
        <f t="shared" si="144"/>
        <v>0</v>
      </c>
      <c r="AL145" s="78">
        <f t="shared" si="139"/>
        <v>0</v>
      </c>
      <c r="AM145" s="78">
        <f t="shared" si="139"/>
        <v>0</v>
      </c>
      <c r="AN145" s="78">
        <f t="shared" si="139"/>
        <v>0</v>
      </c>
      <c r="AO145" s="78">
        <f t="shared" si="139"/>
        <v>0</v>
      </c>
      <c r="AP145" s="78">
        <f t="shared" si="139"/>
        <v>0</v>
      </c>
      <c r="AQ145" s="78">
        <f t="shared" si="139"/>
        <v>0</v>
      </c>
      <c r="AR145" s="78">
        <f t="shared" si="139"/>
        <v>0</v>
      </c>
      <c r="AS145" s="78">
        <f t="shared" si="139"/>
        <v>0</v>
      </c>
      <c r="AT145" s="78">
        <f t="shared" si="139"/>
        <v>0</v>
      </c>
      <c r="AU145" s="78">
        <f t="shared" si="139"/>
        <v>0</v>
      </c>
      <c r="AV145" s="78">
        <f t="shared" si="139"/>
        <v>0</v>
      </c>
    </row>
    <row r="146" spans="1:48" ht="14.25">
      <c r="A146" s="74"/>
      <c r="B146" s="39">
        <f>IFERROR((INDEX(GrantList[Account],MATCH(A146,GrantList[Fund],0))),0)</f>
        <v>0</v>
      </c>
      <c r="C146" s="39">
        <f>IFERROR((INDEX(GrantList[Fund Desc],MATCH(A146,GrantList[Fund],0))),0)</f>
        <v>0</v>
      </c>
      <c r="D146" s="37">
        <f t="shared" si="140"/>
        <v>0</v>
      </c>
      <c r="E146" s="38">
        <f>IFERROR((INDEX(GrantList[Study Type],MATCH(A146,GrantList[Fund],0))),0)</f>
        <v>0</v>
      </c>
      <c r="F146" s="36">
        <f t="shared" si="145"/>
        <v>0</v>
      </c>
      <c r="G146" s="35">
        <f>IFERROR((INDEX(GrantList[Budget End Date],MATCH(A146,GrantList[Fund],0))),0)</f>
        <v>0</v>
      </c>
      <c r="H146" s="34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6">
        <f t="shared" si="141"/>
        <v>0</v>
      </c>
      <c r="V146" s="33"/>
      <c r="W146" s="78">
        <f t="shared" si="142"/>
        <v>0</v>
      </c>
      <c r="X146" s="78">
        <f t="shared" si="138"/>
        <v>0</v>
      </c>
      <c r="Y146" s="78">
        <f t="shared" si="138"/>
        <v>0</v>
      </c>
      <c r="Z146" s="78">
        <f t="shared" si="138"/>
        <v>0</v>
      </c>
      <c r="AA146" s="78">
        <f t="shared" si="138"/>
        <v>0</v>
      </c>
      <c r="AB146" s="78">
        <f t="shared" si="138"/>
        <v>0</v>
      </c>
      <c r="AC146" s="78">
        <f t="shared" si="138"/>
        <v>0</v>
      </c>
      <c r="AD146" s="78">
        <f t="shared" si="138"/>
        <v>0</v>
      </c>
      <c r="AE146" s="78">
        <f t="shared" si="138"/>
        <v>0</v>
      </c>
      <c r="AF146" s="78">
        <f t="shared" si="138"/>
        <v>0</v>
      </c>
      <c r="AG146" s="78">
        <f t="shared" si="138"/>
        <v>0</v>
      </c>
      <c r="AH146" s="78">
        <f t="shared" si="138"/>
        <v>0</v>
      </c>
      <c r="AI146" s="79">
        <f t="shared" si="143"/>
        <v>0</v>
      </c>
      <c r="AK146" s="78">
        <f t="shared" si="144"/>
        <v>0</v>
      </c>
      <c r="AL146" s="78">
        <f t="shared" si="139"/>
        <v>0</v>
      </c>
      <c r="AM146" s="78">
        <f t="shared" si="139"/>
        <v>0</v>
      </c>
      <c r="AN146" s="78">
        <f t="shared" si="139"/>
        <v>0</v>
      </c>
      <c r="AO146" s="78">
        <f t="shared" si="139"/>
        <v>0</v>
      </c>
      <c r="AP146" s="78">
        <f t="shared" si="139"/>
        <v>0</v>
      </c>
      <c r="AQ146" s="78">
        <f t="shared" si="139"/>
        <v>0</v>
      </c>
      <c r="AR146" s="78">
        <f t="shared" si="139"/>
        <v>0</v>
      </c>
      <c r="AS146" s="78">
        <f t="shared" si="139"/>
        <v>0</v>
      </c>
      <c r="AT146" s="78">
        <f t="shared" si="139"/>
        <v>0</v>
      </c>
      <c r="AU146" s="78">
        <f t="shared" si="139"/>
        <v>0</v>
      </c>
      <c r="AV146" s="78">
        <f t="shared" si="139"/>
        <v>0</v>
      </c>
    </row>
    <row r="147" spans="1:48" ht="14.25">
      <c r="A147" s="74"/>
      <c r="B147" s="39">
        <f>IFERROR((INDEX(GrantList[Account],MATCH(A147,GrantList[Fund],0))),0)</f>
        <v>0</v>
      </c>
      <c r="C147" s="39">
        <f>IFERROR((INDEX(GrantList[Fund Desc],MATCH(A147,GrantList[Fund],0))),0)</f>
        <v>0</v>
      </c>
      <c r="D147" s="37">
        <f t="shared" si="140"/>
        <v>0</v>
      </c>
      <c r="E147" s="38">
        <f>IFERROR((INDEX(GrantList[Study Type],MATCH(A147,GrantList[Fund],0))),0)</f>
        <v>0</v>
      </c>
      <c r="F147" s="36">
        <f t="shared" si="145"/>
        <v>0</v>
      </c>
      <c r="G147" s="35">
        <f>IFERROR((INDEX(GrantList[Budget End Date],MATCH(A147,GrantList[Fund],0))),0)</f>
        <v>0</v>
      </c>
      <c r="H147" s="34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6">
        <f t="shared" si="141"/>
        <v>0</v>
      </c>
      <c r="V147" s="33"/>
      <c r="W147" s="78">
        <f t="shared" si="142"/>
        <v>0</v>
      </c>
      <c r="X147" s="78">
        <f t="shared" si="138"/>
        <v>0</v>
      </c>
      <c r="Y147" s="78">
        <f t="shared" si="138"/>
        <v>0</v>
      </c>
      <c r="Z147" s="78">
        <f t="shared" si="138"/>
        <v>0</v>
      </c>
      <c r="AA147" s="78">
        <f t="shared" si="138"/>
        <v>0</v>
      </c>
      <c r="AB147" s="78">
        <f t="shared" si="138"/>
        <v>0</v>
      </c>
      <c r="AC147" s="78">
        <f t="shared" si="138"/>
        <v>0</v>
      </c>
      <c r="AD147" s="78">
        <f t="shared" si="138"/>
        <v>0</v>
      </c>
      <c r="AE147" s="78">
        <f t="shared" si="138"/>
        <v>0</v>
      </c>
      <c r="AF147" s="78">
        <f t="shared" si="138"/>
        <v>0</v>
      </c>
      <c r="AG147" s="78">
        <f t="shared" si="138"/>
        <v>0</v>
      </c>
      <c r="AH147" s="78">
        <f t="shared" si="138"/>
        <v>0</v>
      </c>
      <c r="AI147" s="79">
        <f t="shared" si="143"/>
        <v>0</v>
      </c>
      <c r="AK147" s="78">
        <f t="shared" si="144"/>
        <v>0</v>
      </c>
      <c r="AL147" s="78">
        <f t="shared" si="139"/>
        <v>0</v>
      </c>
      <c r="AM147" s="78">
        <f t="shared" si="139"/>
        <v>0</v>
      </c>
      <c r="AN147" s="78">
        <f t="shared" si="139"/>
        <v>0</v>
      </c>
      <c r="AO147" s="78">
        <f t="shared" si="139"/>
        <v>0</v>
      </c>
      <c r="AP147" s="78">
        <f t="shared" si="139"/>
        <v>0</v>
      </c>
      <c r="AQ147" s="78">
        <f t="shared" si="139"/>
        <v>0</v>
      </c>
      <c r="AR147" s="78">
        <f t="shared" si="139"/>
        <v>0</v>
      </c>
      <c r="AS147" s="78">
        <f t="shared" si="139"/>
        <v>0</v>
      </c>
      <c r="AT147" s="78">
        <f t="shared" si="139"/>
        <v>0</v>
      </c>
      <c r="AU147" s="78">
        <f t="shared" si="139"/>
        <v>0</v>
      </c>
      <c r="AV147" s="78">
        <f t="shared" si="139"/>
        <v>0</v>
      </c>
    </row>
    <row r="148" spans="1:48" ht="13.5" customHeight="1">
      <c r="C148" s="32" t="s">
        <v>16</v>
      </c>
      <c r="D148" s="31">
        <f>SUM(D140:D147)</f>
        <v>0</v>
      </c>
      <c r="E148" s="30"/>
      <c r="F148" s="29"/>
      <c r="I148" s="76">
        <f t="shared" ref="I148:T148" si="146">SUM(I140:I147)</f>
        <v>0</v>
      </c>
      <c r="J148" s="76">
        <f t="shared" si="146"/>
        <v>0</v>
      </c>
      <c r="K148" s="76">
        <f t="shared" si="146"/>
        <v>0</v>
      </c>
      <c r="L148" s="76">
        <f t="shared" si="146"/>
        <v>0</v>
      </c>
      <c r="M148" s="76">
        <f t="shared" si="146"/>
        <v>0</v>
      </c>
      <c r="N148" s="76">
        <f t="shared" si="146"/>
        <v>0</v>
      </c>
      <c r="O148" s="76">
        <f t="shared" si="146"/>
        <v>0</v>
      </c>
      <c r="P148" s="76">
        <f t="shared" si="146"/>
        <v>0</v>
      </c>
      <c r="Q148" s="76">
        <f t="shared" si="146"/>
        <v>0</v>
      </c>
      <c r="R148" s="76">
        <f t="shared" si="146"/>
        <v>0</v>
      </c>
      <c r="S148" s="76">
        <f t="shared" si="146"/>
        <v>0</v>
      </c>
      <c r="T148" s="76">
        <f t="shared" si="146"/>
        <v>0</v>
      </c>
      <c r="U148" s="76">
        <f t="shared" si="141"/>
        <v>0</v>
      </c>
      <c r="V148" s="26"/>
      <c r="W148" s="78">
        <f>SUM(W140:W147)</f>
        <v>0</v>
      </c>
      <c r="X148" s="78">
        <f t="shared" ref="X148:AH148" si="147">SUM(X140:X147)</f>
        <v>0</v>
      </c>
      <c r="Y148" s="78">
        <f t="shared" si="147"/>
        <v>0</v>
      </c>
      <c r="Z148" s="78">
        <f t="shared" si="147"/>
        <v>0</v>
      </c>
      <c r="AA148" s="78">
        <f t="shared" si="147"/>
        <v>0</v>
      </c>
      <c r="AB148" s="78">
        <f t="shared" si="147"/>
        <v>0</v>
      </c>
      <c r="AC148" s="78">
        <f t="shared" si="147"/>
        <v>0</v>
      </c>
      <c r="AD148" s="78">
        <f t="shared" si="147"/>
        <v>0</v>
      </c>
      <c r="AE148" s="78">
        <f t="shared" si="147"/>
        <v>0</v>
      </c>
      <c r="AF148" s="78">
        <f t="shared" si="147"/>
        <v>0</v>
      </c>
      <c r="AG148" s="78">
        <f t="shared" si="147"/>
        <v>0</v>
      </c>
      <c r="AH148" s="78">
        <f t="shared" si="147"/>
        <v>0</v>
      </c>
      <c r="AI148" s="78">
        <f t="shared" ref="AI148" si="148">SUM(AI140:AI147)</f>
        <v>0</v>
      </c>
      <c r="AK148" s="78">
        <f>SUM(AK140:AK147)</f>
        <v>0</v>
      </c>
      <c r="AL148" s="78">
        <f t="shared" ref="AL148:AV148" si="149">SUM(AL140:AL147)</f>
        <v>0</v>
      </c>
      <c r="AM148" s="78">
        <f t="shared" si="149"/>
        <v>0</v>
      </c>
      <c r="AN148" s="78">
        <f t="shared" si="149"/>
        <v>0</v>
      </c>
      <c r="AO148" s="78">
        <f t="shared" si="149"/>
        <v>0</v>
      </c>
      <c r="AP148" s="78">
        <f t="shared" si="149"/>
        <v>0</v>
      </c>
      <c r="AQ148" s="78">
        <f t="shared" si="149"/>
        <v>0</v>
      </c>
      <c r="AR148" s="78">
        <f t="shared" si="149"/>
        <v>0</v>
      </c>
      <c r="AS148" s="78">
        <f t="shared" si="149"/>
        <v>0</v>
      </c>
      <c r="AT148" s="78">
        <f t="shared" si="149"/>
        <v>0</v>
      </c>
      <c r="AU148" s="78">
        <f t="shared" si="149"/>
        <v>0</v>
      </c>
      <c r="AV148" s="78">
        <f t="shared" si="149"/>
        <v>0</v>
      </c>
    </row>
    <row r="149" spans="1:48">
      <c r="D149" s="25">
        <f>+D148-D137</f>
        <v>0</v>
      </c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7"/>
      <c r="V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</row>
    <row r="152" spans="1:48" ht="12.75">
      <c r="A152" s="47" t="s">
        <v>90</v>
      </c>
      <c r="B152" s="47"/>
      <c r="D152" s="46"/>
      <c r="E152" s="45">
        <f>D152/12</f>
        <v>0</v>
      </c>
      <c r="F152" s="24" t="s">
        <v>24</v>
      </c>
      <c r="AL152" s="73">
        <v>0.30499999999999999</v>
      </c>
      <c r="AM152" s="73">
        <v>0.09</v>
      </c>
      <c r="AO152" s="73">
        <v>0.32600000000000001</v>
      </c>
    </row>
    <row r="153" spans="1:48" ht="12.75">
      <c r="A153" s="47" t="s">
        <v>91</v>
      </c>
      <c r="B153" s="44"/>
      <c r="J153" s="43"/>
      <c r="K153" s="43"/>
      <c r="L153" s="43"/>
      <c r="M153" s="43"/>
      <c r="N153" s="43"/>
      <c r="AK153" s="24" t="s">
        <v>23</v>
      </c>
    </row>
    <row r="154" spans="1:48">
      <c r="A154" s="42" t="s">
        <v>15</v>
      </c>
      <c r="B154" s="42" t="s">
        <v>14</v>
      </c>
      <c r="C154" s="42" t="s">
        <v>13</v>
      </c>
      <c r="D154" s="42" t="s">
        <v>21</v>
      </c>
      <c r="E154" s="42" t="s">
        <v>22</v>
      </c>
      <c r="F154" s="42" t="s">
        <v>20</v>
      </c>
      <c r="G154" s="42" t="s">
        <v>19</v>
      </c>
      <c r="I154" s="40">
        <f>I139</f>
        <v>44743</v>
      </c>
      <c r="J154" s="40">
        <f t="shared" ref="J154:T154" si="150">J139</f>
        <v>44774</v>
      </c>
      <c r="K154" s="40">
        <f t="shared" si="150"/>
        <v>44805</v>
      </c>
      <c r="L154" s="40">
        <f t="shared" si="150"/>
        <v>44835</v>
      </c>
      <c r="M154" s="40">
        <f t="shared" si="150"/>
        <v>44866</v>
      </c>
      <c r="N154" s="40">
        <f t="shared" si="150"/>
        <v>44896</v>
      </c>
      <c r="O154" s="40">
        <f t="shared" si="150"/>
        <v>44927</v>
      </c>
      <c r="P154" s="40">
        <f t="shared" si="150"/>
        <v>44958</v>
      </c>
      <c r="Q154" s="40">
        <f t="shared" si="150"/>
        <v>44986</v>
      </c>
      <c r="R154" s="40">
        <f t="shared" si="150"/>
        <v>45017</v>
      </c>
      <c r="S154" s="40">
        <f t="shared" si="150"/>
        <v>45047</v>
      </c>
      <c r="T154" s="40">
        <f t="shared" si="150"/>
        <v>45078</v>
      </c>
      <c r="U154" s="41" t="s">
        <v>57</v>
      </c>
      <c r="W154" s="40">
        <f>I154</f>
        <v>44743</v>
      </c>
      <c r="X154" s="40">
        <f t="shared" ref="X154:AH154" si="151">J154</f>
        <v>44774</v>
      </c>
      <c r="Y154" s="40">
        <f t="shared" si="151"/>
        <v>44805</v>
      </c>
      <c r="Z154" s="40">
        <f t="shared" si="151"/>
        <v>44835</v>
      </c>
      <c r="AA154" s="40">
        <f t="shared" si="151"/>
        <v>44866</v>
      </c>
      <c r="AB154" s="40">
        <f t="shared" si="151"/>
        <v>44896</v>
      </c>
      <c r="AC154" s="40">
        <f t="shared" si="151"/>
        <v>44927</v>
      </c>
      <c r="AD154" s="40">
        <f t="shared" si="151"/>
        <v>44958</v>
      </c>
      <c r="AE154" s="40">
        <f t="shared" si="151"/>
        <v>44986</v>
      </c>
      <c r="AF154" s="40">
        <f t="shared" si="151"/>
        <v>45017</v>
      </c>
      <c r="AG154" s="40">
        <f t="shared" si="151"/>
        <v>45047</v>
      </c>
      <c r="AH154" s="40">
        <f t="shared" si="151"/>
        <v>45078</v>
      </c>
      <c r="AI154" s="41" t="s">
        <v>18</v>
      </c>
      <c r="AK154" s="40">
        <f>W154</f>
        <v>44743</v>
      </c>
      <c r="AL154" s="40">
        <f t="shared" ref="AL154:AV154" si="152">X154</f>
        <v>44774</v>
      </c>
      <c r="AM154" s="40">
        <f t="shared" si="152"/>
        <v>44805</v>
      </c>
      <c r="AN154" s="40">
        <f t="shared" si="152"/>
        <v>44835</v>
      </c>
      <c r="AO154" s="40">
        <f t="shared" si="152"/>
        <v>44866</v>
      </c>
      <c r="AP154" s="40">
        <f t="shared" si="152"/>
        <v>44896</v>
      </c>
      <c r="AQ154" s="40">
        <f t="shared" si="152"/>
        <v>44927</v>
      </c>
      <c r="AR154" s="40">
        <f t="shared" si="152"/>
        <v>44958</v>
      </c>
      <c r="AS154" s="40">
        <f t="shared" si="152"/>
        <v>44986</v>
      </c>
      <c r="AT154" s="40">
        <f t="shared" si="152"/>
        <v>45017</v>
      </c>
      <c r="AU154" s="40">
        <f t="shared" si="152"/>
        <v>45047</v>
      </c>
      <c r="AV154" s="40">
        <f t="shared" si="152"/>
        <v>45078</v>
      </c>
    </row>
    <row r="155" spans="1:48" ht="14.25">
      <c r="A155" s="74"/>
      <c r="B155" s="39">
        <f>IFERROR((INDEX(GrantList[Account],MATCH(A155,GrantList[Fund],0))),0)</f>
        <v>0</v>
      </c>
      <c r="C155" s="39">
        <f>IFERROR((INDEX(GrantList[Fund Desc],MATCH(A155,GrantList[Fund],0))),0)</f>
        <v>0</v>
      </c>
      <c r="D155" s="37">
        <f>+AI155</f>
        <v>0</v>
      </c>
      <c r="E155" s="38">
        <f>IFERROR((INDEX(GrantList[Study Type],MATCH(A155,GrantList[Fund],0))),0)</f>
        <v>0</v>
      </c>
      <c r="F155" s="36" t="s">
        <v>17</v>
      </c>
      <c r="G155" s="35">
        <f>IFERROR((INDEX(GrantList[Budget End Date],MATCH(A155,GrantList[Fund],0))),0)</f>
        <v>0</v>
      </c>
      <c r="H155" s="34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6">
        <f>SUM(I155:T155)/12</f>
        <v>0</v>
      </c>
      <c r="V155" s="33"/>
      <c r="W155" s="78">
        <f>IF(W$4&lt;$G155,I155*$E$152,0)</f>
        <v>0</v>
      </c>
      <c r="X155" s="78">
        <f t="shared" ref="X155:AH162" si="153">IF(X$4&lt;$G155,J155*$E$152,0)</f>
        <v>0</v>
      </c>
      <c r="Y155" s="78">
        <f t="shared" si="153"/>
        <v>0</v>
      </c>
      <c r="Z155" s="78">
        <f t="shared" si="153"/>
        <v>0</v>
      </c>
      <c r="AA155" s="78">
        <f t="shared" si="153"/>
        <v>0</v>
      </c>
      <c r="AB155" s="78">
        <f t="shared" si="153"/>
        <v>0</v>
      </c>
      <c r="AC155" s="78">
        <f t="shared" si="153"/>
        <v>0</v>
      </c>
      <c r="AD155" s="78">
        <f t="shared" si="153"/>
        <v>0</v>
      </c>
      <c r="AE155" s="78">
        <f t="shared" si="153"/>
        <v>0</v>
      </c>
      <c r="AF155" s="78">
        <f t="shared" si="153"/>
        <v>0</v>
      </c>
      <c r="AG155" s="78">
        <f t="shared" si="153"/>
        <v>0</v>
      </c>
      <c r="AH155" s="78">
        <f t="shared" si="153"/>
        <v>0</v>
      </c>
      <c r="AI155" s="79">
        <f>SUM(W155:AH155)</f>
        <v>0</v>
      </c>
      <c r="AK155" s="78">
        <f>IF(AND(AK$4&lt;=$G155,$F155="Full Time",$E155="Non-Federal"),W155*$AO$2,IF(AND(AK$4&lt;=$G155,$F155="Full Time",$E155="Federal"),W155*$AL$2,(IF(AND(AK$4&lt;=$G155,$F155="Part Time"),$W155*$AM$2,0))))</f>
        <v>0</v>
      </c>
      <c r="AL155" s="78">
        <f t="shared" ref="AL155:AV162" si="154">IF(AND(AL$4&lt;=$G155,$F155="Full Time",$E155="Non-Federal"),X155*$AO$2,IF(AND(AL$4&lt;=$G155,$F155="Full Time",$E155="Federal"),X155*$AL$2,(IF(AND(AL$4&lt;=$G155,$F155="Part Time"),$W155*$AM$2,0))))</f>
        <v>0</v>
      </c>
      <c r="AM155" s="78">
        <f t="shared" si="154"/>
        <v>0</v>
      </c>
      <c r="AN155" s="78">
        <f t="shared" si="154"/>
        <v>0</v>
      </c>
      <c r="AO155" s="78">
        <f t="shared" si="154"/>
        <v>0</v>
      </c>
      <c r="AP155" s="78">
        <f t="shared" si="154"/>
        <v>0</v>
      </c>
      <c r="AQ155" s="78">
        <f t="shared" si="154"/>
        <v>0</v>
      </c>
      <c r="AR155" s="78">
        <f t="shared" si="154"/>
        <v>0</v>
      </c>
      <c r="AS155" s="78">
        <f t="shared" si="154"/>
        <v>0</v>
      </c>
      <c r="AT155" s="78">
        <f t="shared" si="154"/>
        <v>0</v>
      </c>
      <c r="AU155" s="78">
        <f t="shared" si="154"/>
        <v>0</v>
      </c>
      <c r="AV155" s="78">
        <f t="shared" si="154"/>
        <v>0</v>
      </c>
    </row>
    <row r="156" spans="1:48" ht="14.25">
      <c r="A156" s="74"/>
      <c r="B156" s="39">
        <f>IFERROR((INDEX(GrantList[Account],MATCH(A156,GrantList[Fund],0))),0)</f>
        <v>0</v>
      </c>
      <c r="C156" s="39">
        <f>IFERROR((INDEX(GrantList[Fund Desc],MATCH(A156,GrantList[Fund],0))),0)</f>
        <v>0</v>
      </c>
      <c r="D156" s="37">
        <f t="shared" ref="D156:D162" si="155">+AI156</f>
        <v>0</v>
      </c>
      <c r="E156" s="38">
        <f>IFERROR((INDEX(GrantList[Study Type],MATCH(A156,GrantList[Fund],0))),0)</f>
        <v>0</v>
      </c>
      <c r="F156" s="36" t="str">
        <f>F155</f>
        <v>Full Time</v>
      </c>
      <c r="G156" s="35">
        <f>IFERROR((INDEX(GrantList[Budget End Date],MATCH(A156,GrantList[Fund],0))),0)</f>
        <v>0</v>
      </c>
      <c r="H156" s="34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6">
        <f t="shared" ref="U156:U163" si="156">SUM(I156:T156)/12</f>
        <v>0</v>
      </c>
      <c r="V156" s="33"/>
      <c r="W156" s="78">
        <f t="shared" ref="W156:W162" si="157">IF(W$4&lt;$G156,I156*$E$152,0)</f>
        <v>0</v>
      </c>
      <c r="X156" s="78">
        <f t="shared" si="153"/>
        <v>0</v>
      </c>
      <c r="Y156" s="78">
        <f t="shared" si="153"/>
        <v>0</v>
      </c>
      <c r="Z156" s="78">
        <f t="shared" si="153"/>
        <v>0</v>
      </c>
      <c r="AA156" s="78">
        <f t="shared" si="153"/>
        <v>0</v>
      </c>
      <c r="AB156" s="78">
        <f t="shared" si="153"/>
        <v>0</v>
      </c>
      <c r="AC156" s="78">
        <f t="shared" si="153"/>
        <v>0</v>
      </c>
      <c r="AD156" s="78">
        <f t="shared" si="153"/>
        <v>0</v>
      </c>
      <c r="AE156" s="78">
        <f t="shared" si="153"/>
        <v>0</v>
      </c>
      <c r="AF156" s="78">
        <f t="shared" si="153"/>
        <v>0</v>
      </c>
      <c r="AG156" s="78">
        <f t="shared" si="153"/>
        <v>0</v>
      </c>
      <c r="AH156" s="78">
        <f t="shared" si="153"/>
        <v>0</v>
      </c>
      <c r="AI156" s="79">
        <f t="shared" ref="AI156:AI162" si="158">SUM(W156:AH156)</f>
        <v>0</v>
      </c>
      <c r="AK156" s="78">
        <f t="shared" ref="AK156:AK162" si="159">IF(AND(AK$4&lt;=$G156,$F156="Full Time",$E156="Non-Federal"),W156*$AO$2,IF(AND(AK$4&lt;=$G156,$F156="Full Time",$E156="Federal"),W156*$AL$2,(IF(AND(AK$4&lt;=$G156,$F156="Part Time"),$W156*$AM$2,0))))</f>
        <v>0</v>
      </c>
      <c r="AL156" s="78">
        <f t="shared" si="154"/>
        <v>0</v>
      </c>
      <c r="AM156" s="78">
        <f t="shared" si="154"/>
        <v>0</v>
      </c>
      <c r="AN156" s="78">
        <f t="shared" si="154"/>
        <v>0</v>
      </c>
      <c r="AO156" s="78">
        <f t="shared" si="154"/>
        <v>0</v>
      </c>
      <c r="AP156" s="78">
        <f t="shared" si="154"/>
        <v>0</v>
      </c>
      <c r="AQ156" s="78">
        <f t="shared" si="154"/>
        <v>0</v>
      </c>
      <c r="AR156" s="78">
        <f t="shared" si="154"/>
        <v>0</v>
      </c>
      <c r="AS156" s="78">
        <f t="shared" si="154"/>
        <v>0</v>
      </c>
      <c r="AT156" s="78">
        <f t="shared" si="154"/>
        <v>0</v>
      </c>
      <c r="AU156" s="78">
        <f t="shared" si="154"/>
        <v>0</v>
      </c>
      <c r="AV156" s="78">
        <f t="shared" si="154"/>
        <v>0</v>
      </c>
    </row>
    <row r="157" spans="1:48" ht="14.25">
      <c r="A157" s="74"/>
      <c r="B157" s="39">
        <f>IFERROR((INDEX(GrantList[Account],MATCH(A157,GrantList[Fund],0))),0)</f>
        <v>0</v>
      </c>
      <c r="C157" s="39">
        <f>IFERROR((INDEX(GrantList[Fund Desc],MATCH(A157,GrantList[Fund],0))),0)</f>
        <v>0</v>
      </c>
      <c r="D157" s="37">
        <f t="shared" si="155"/>
        <v>0</v>
      </c>
      <c r="E157" s="38">
        <f>IFERROR((INDEX(GrantList[Study Type],MATCH(A157,GrantList[Fund],0))),0)</f>
        <v>0</v>
      </c>
      <c r="F157" s="36" t="str">
        <f t="shared" ref="F157:F162" si="160">F156</f>
        <v>Full Time</v>
      </c>
      <c r="G157" s="35">
        <f>IFERROR((INDEX(GrantList[Budget End Date],MATCH(A157,GrantList[Fund],0))),0)</f>
        <v>0</v>
      </c>
      <c r="H157" s="34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6">
        <f t="shared" si="156"/>
        <v>0</v>
      </c>
      <c r="V157" s="33"/>
      <c r="W157" s="78">
        <f t="shared" si="157"/>
        <v>0</v>
      </c>
      <c r="X157" s="78">
        <f t="shared" si="153"/>
        <v>0</v>
      </c>
      <c r="Y157" s="78">
        <f t="shared" si="153"/>
        <v>0</v>
      </c>
      <c r="Z157" s="78">
        <f t="shared" si="153"/>
        <v>0</v>
      </c>
      <c r="AA157" s="78">
        <f t="shared" si="153"/>
        <v>0</v>
      </c>
      <c r="AB157" s="78">
        <f t="shared" si="153"/>
        <v>0</v>
      </c>
      <c r="AC157" s="78">
        <f t="shared" si="153"/>
        <v>0</v>
      </c>
      <c r="AD157" s="78">
        <f t="shared" si="153"/>
        <v>0</v>
      </c>
      <c r="AE157" s="78">
        <f t="shared" si="153"/>
        <v>0</v>
      </c>
      <c r="AF157" s="78">
        <f t="shared" si="153"/>
        <v>0</v>
      </c>
      <c r="AG157" s="78">
        <f t="shared" si="153"/>
        <v>0</v>
      </c>
      <c r="AH157" s="78">
        <f t="shared" si="153"/>
        <v>0</v>
      </c>
      <c r="AI157" s="79">
        <f t="shared" si="158"/>
        <v>0</v>
      </c>
      <c r="AK157" s="78">
        <f t="shared" si="159"/>
        <v>0</v>
      </c>
      <c r="AL157" s="78">
        <f t="shared" si="154"/>
        <v>0</v>
      </c>
      <c r="AM157" s="78">
        <f t="shared" si="154"/>
        <v>0</v>
      </c>
      <c r="AN157" s="78">
        <f t="shared" si="154"/>
        <v>0</v>
      </c>
      <c r="AO157" s="78">
        <f t="shared" si="154"/>
        <v>0</v>
      </c>
      <c r="AP157" s="78">
        <f t="shared" si="154"/>
        <v>0</v>
      </c>
      <c r="AQ157" s="78">
        <f t="shared" si="154"/>
        <v>0</v>
      </c>
      <c r="AR157" s="78">
        <f t="shared" si="154"/>
        <v>0</v>
      </c>
      <c r="AS157" s="78">
        <f t="shared" si="154"/>
        <v>0</v>
      </c>
      <c r="AT157" s="78">
        <f t="shared" si="154"/>
        <v>0</v>
      </c>
      <c r="AU157" s="78">
        <f t="shared" si="154"/>
        <v>0</v>
      </c>
      <c r="AV157" s="78">
        <f t="shared" si="154"/>
        <v>0</v>
      </c>
    </row>
    <row r="158" spans="1:48" ht="14.25">
      <c r="A158" s="74"/>
      <c r="B158" s="39">
        <f>IFERROR((INDEX(GrantList[Account],MATCH(A158,GrantList[Fund],0))),0)</f>
        <v>0</v>
      </c>
      <c r="C158" s="39">
        <f>IFERROR((INDEX(GrantList[Fund Desc],MATCH(A158,GrantList[Fund],0))),0)</f>
        <v>0</v>
      </c>
      <c r="D158" s="37">
        <f t="shared" si="155"/>
        <v>0</v>
      </c>
      <c r="E158" s="38">
        <f>IFERROR((INDEX(GrantList[Study Type],MATCH(A158,GrantList[Fund],0))),0)</f>
        <v>0</v>
      </c>
      <c r="F158" s="36" t="str">
        <f t="shared" si="160"/>
        <v>Full Time</v>
      </c>
      <c r="G158" s="35">
        <f>IFERROR((INDEX(GrantList[Budget End Date],MATCH(A158,GrantList[Fund],0))),0)</f>
        <v>0</v>
      </c>
      <c r="H158" s="34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6">
        <f t="shared" si="156"/>
        <v>0</v>
      </c>
      <c r="V158" s="33"/>
      <c r="W158" s="78">
        <f t="shared" si="157"/>
        <v>0</v>
      </c>
      <c r="X158" s="78">
        <f t="shared" si="153"/>
        <v>0</v>
      </c>
      <c r="Y158" s="78">
        <f t="shared" si="153"/>
        <v>0</v>
      </c>
      <c r="Z158" s="78">
        <f t="shared" si="153"/>
        <v>0</v>
      </c>
      <c r="AA158" s="78">
        <f t="shared" si="153"/>
        <v>0</v>
      </c>
      <c r="AB158" s="78">
        <f t="shared" si="153"/>
        <v>0</v>
      </c>
      <c r="AC158" s="78">
        <f t="shared" si="153"/>
        <v>0</v>
      </c>
      <c r="AD158" s="78">
        <f t="shared" si="153"/>
        <v>0</v>
      </c>
      <c r="AE158" s="78">
        <f t="shared" si="153"/>
        <v>0</v>
      </c>
      <c r="AF158" s="78">
        <f t="shared" si="153"/>
        <v>0</v>
      </c>
      <c r="AG158" s="78">
        <f t="shared" si="153"/>
        <v>0</v>
      </c>
      <c r="AH158" s="78">
        <f t="shared" si="153"/>
        <v>0</v>
      </c>
      <c r="AI158" s="79">
        <f t="shared" si="158"/>
        <v>0</v>
      </c>
      <c r="AK158" s="78">
        <f t="shared" si="159"/>
        <v>0</v>
      </c>
      <c r="AL158" s="78">
        <f t="shared" si="154"/>
        <v>0</v>
      </c>
      <c r="AM158" s="78">
        <f t="shared" si="154"/>
        <v>0</v>
      </c>
      <c r="AN158" s="78">
        <f t="shared" si="154"/>
        <v>0</v>
      </c>
      <c r="AO158" s="78">
        <f t="shared" si="154"/>
        <v>0</v>
      </c>
      <c r="AP158" s="78">
        <f t="shared" si="154"/>
        <v>0</v>
      </c>
      <c r="AQ158" s="78">
        <f t="shared" si="154"/>
        <v>0</v>
      </c>
      <c r="AR158" s="78">
        <f t="shared" si="154"/>
        <v>0</v>
      </c>
      <c r="AS158" s="78">
        <f t="shared" si="154"/>
        <v>0</v>
      </c>
      <c r="AT158" s="78">
        <f t="shared" si="154"/>
        <v>0</v>
      </c>
      <c r="AU158" s="78">
        <f t="shared" si="154"/>
        <v>0</v>
      </c>
      <c r="AV158" s="78">
        <f t="shared" si="154"/>
        <v>0</v>
      </c>
    </row>
    <row r="159" spans="1:48" ht="14.25">
      <c r="A159" s="74"/>
      <c r="B159" s="39">
        <f>IFERROR((INDEX(GrantList[Account],MATCH(A159,GrantList[Fund],0))),0)</f>
        <v>0</v>
      </c>
      <c r="C159" s="39">
        <f>IFERROR((INDEX(GrantList[Fund Desc],MATCH(A159,GrantList[Fund],0))),0)</f>
        <v>0</v>
      </c>
      <c r="D159" s="37">
        <f t="shared" si="155"/>
        <v>0</v>
      </c>
      <c r="E159" s="38">
        <f>IFERROR((INDEX(GrantList[Study Type],MATCH(A159,GrantList[Fund],0))),0)</f>
        <v>0</v>
      </c>
      <c r="F159" s="36" t="str">
        <f t="shared" si="160"/>
        <v>Full Time</v>
      </c>
      <c r="G159" s="35">
        <f>IFERROR((INDEX(GrantList[Budget End Date],MATCH(A159,GrantList[Fund],0))),0)</f>
        <v>0</v>
      </c>
      <c r="H159" s="34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6">
        <f t="shared" si="156"/>
        <v>0</v>
      </c>
      <c r="V159" s="33"/>
      <c r="W159" s="78">
        <f t="shared" si="157"/>
        <v>0</v>
      </c>
      <c r="X159" s="78">
        <f t="shared" si="153"/>
        <v>0</v>
      </c>
      <c r="Y159" s="78">
        <f t="shared" si="153"/>
        <v>0</v>
      </c>
      <c r="Z159" s="78">
        <f t="shared" si="153"/>
        <v>0</v>
      </c>
      <c r="AA159" s="78">
        <f t="shared" si="153"/>
        <v>0</v>
      </c>
      <c r="AB159" s="78">
        <f t="shared" si="153"/>
        <v>0</v>
      </c>
      <c r="AC159" s="78">
        <f t="shared" si="153"/>
        <v>0</v>
      </c>
      <c r="AD159" s="78">
        <f t="shared" si="153"/>
        <v>0</v>
      </c>
      <c r="AE159" s="78">
        <f t="shared" si="153"/>
        <v>0</v>
      </c>
      <c r="AF159" s="78">
        <f t="shared" si="153"/>
        <v>0</v>
      </c>
      <c r="AG159" s="78">
        <f t="shared" si="153"/>
        <v>0</v>
      </c>
      <c r="AH159" s="78">
        <f t="shared" si="153"/>
        <v>0</v>
      </c>
      <c r="AI159" s="79">
        <f t="shared" si="158"/>
        <v>0</v>
      </c>
      <c r="AK159" s="78">
        <f t="shared" si="159"/>
        <v>0</v>
      </c>
      <c r="AL159" s="78">
        <f t="shared" si="154"/>
        <v>0</v>
      </c>
      <c r="AM159" s="78">
        <f t="shared" si="154"/>
        <v>0</v>
      </c>
      <c r="AN159" s="78">
        <f t="shared" si="154"/>
        <v>0</v>
      </c>
      <c r="AO159" s="78">
        <f t="shared" si="154"/>
        <v>0</v>
      </c>
      <c r="AP159" s="78">
        <f t="shared" si="154"/>
        <v>0</v>
      </c>
      <c r="AQ159" s="78">
        <f t="shared" si="154"/>
        <v>0</v>
      </c>
      <c r="AR159" s="78">
        <f t="shared" si="154"/>
        <v>0</v>
      </c>
      <c r="AS159" s="78">
        <f t="shared" si="154"/>
        <v>0</v>
      </c>
      <c r="AT159" s="78">
        <f t="shared" si="154"/>
        <v>0</v>
      </c>
      <c r="AU159" s="78">
        <f t="shared" si="154"/>
        <v>0</v>
      </c>
      <c r="AV159" s="78">
        <f t="shared" si="154"/>
        <v>0</v>
      </c>
    </row>
    <row r="160" spans="1:48" ht="14.25">
      <c r="A160" s="74"/>
      <c r="B160" s="39">
        <f>IFERROR((INDEX(GrantList[Account],MATCH(A160,GrantList[Fund],0))),0)</f>
        <v>0</v>
      </c>
      <c r="C160" s="39">
        <f>IFERROR((INDEX(GrantList[Fund Desc],MATCH(A160,GrantList[Fund],0))),0)</f>
        <v>0</v>
      </c>
      <c r="D160" s="37">
        <f t="shared" si="155"/>
        <v>0</v>
      </c>
      <c r="E160" s="38">
        <f>IFERROR((INDEX(GrantList[Study Type],MATCH(A160,GrantList[Fund],0))),0)</f>
        <v>0</v>
      </c>
      <c r="F160" s="36" t="str">
        <f t="shared" si="160"/>
        <v>Full Time</v>
      </c>
      <c r="G160" s="35">
        <f>IFERROR((INDEX(GrantList[Budget End Date],MATCH(A160,GrantList[Fund],0))),0)</f>
        <v>0</v>
      </c>
      <c r="H160" s="34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6">
        <f t="shared" si="156"/>
        <v>0</v>
      </c>
      <c r="V160" s="33"/>
      <c r="W160" s="78">
        <f t="shared" si="157"/>
        <v>0</v>
      </c>
      <c r="X160" s="78">
        <f t="shared" si="153"/>
        <v>0</v>
      </c>
      <c r="Y160" s="78">
        <f t="shared" si="153"/>
        <v>0</v>
      </c>
      <c r="Z160" s="78">
        <f t="shared" si="153"/>
        <v>0</v>
      </c>
      <c r="AA160" s="78">
        <f t="shared" si="153"/>
        <v>0</v>
      </c>
      <c r="AB160" s="78">
        <f t="shared" si="153"/>
        <v>0</v>
      </c>
      <c r="AC160" s="78">
        <f t="shared" si="153"/>
        <v>0</v>
      </c>
      <c r="AD160" s="78">
        <f t="shared" si="153"/>
        <v>0</v>
      </c>
      <c r="AE160" s="78">
        <f t="shared" si="153"/>
        <v>0</v>
      </c>
      <c r="AF160" s="78">
        <f t="shared" si="153"/>
        <v>0</v>
      </c>
      <c r="AG160" s="78">
        <f t="shared" si="153"/>
        <v>0</v>
      </c>
      <c r="AH160" s="78">
        <f t="shared" si="153"/>
        <v>0</v>
      </c>
      <c r="AI160" s="79">
        <f t="shared" si="158"/>
        <v>0</v>
      </c>
      <c r="AK160" s="78">
        <f t="shared" si="159"/>
        <v>0</v>
      </c>
      <c r="AL160" s="78">
        <f t="shared" si="154"/>
        <v>0</v>
      </c>
      <c r="AM160" s="78">
        <f t="shared" si="154"/>
        <v>0</v>
      </c>
      <c r="AN160" s="78">
        <f t="shared" si="154"/>
        <v>0</v>
      </c>
      <c r="AO160" s="78">
        <f t="shared" si="154"/>
        <v>0</v>
      </c>
      <c r="AP160" s="78">
        <f t="shared" si="154"/>
        <v>0</v>
      </c>
      <c r="AQ160" s="78">
        <f t="shared" si="154"/>
        <v>0</v>
      </c>
      <c r="AR160" s="78">
        <f t="shared" si="154"/>
        <v>0</v>
      </c>
      <c r="AS160" s="78">
        <f t="shared" si="154"/>
        <v>0</v>
      </c>
      <c r="AT160" s="78">
        <f t="shared" si="154"/>
        <v>0</v>
      </c>
      <c r="AU160" s="78">
        <f t="shared" si="154"/>
        <v>0</v>
      </c>
      <c r="AV160" s="78">
        <f t="shared" si="154"/>
        <v>0</v>
      </c>
    </row>
    <row r="161" spans="1:48" ht="14.25">
      <c r="A161" s="74"/>
      <c r="B161" s="39">
        <f>IFERROR((INDEX(GrantList[Account],MATCH(A161,GrantList[Fund],0))),0)</f>
        <v>0</v>
      </c>
      <c r="C161" s="39">
        <f>IFERROR((INDEX(GrantList[Fund Desc],MATCH(A161,GrantList[Fund],0))),0)</f>
        <v>0</v>
      </c>
      <c r="D161" s="37">
        <f t="shared" si="155"/>
        <v>0</v>
      </c>
      <c r="E161" s="38">
        <f>IFERROR((INDEX(GrantList[Study Type],MATCH(A161,GrantList[Fund],0))),0)</f>
        <v>0</v>
      </c>
      <c r="F161" s="36" t="str">
        <f t="shared" si="160"/>
        <v>Full Time</v>
      </c>
      <c r="G161" s="35">
        <f>IFERROR((INDEX(GrantList[Budget End Date],MATCH(A161,GrantList[Fund],0))),0)</f>
        <v>0</v>
      </c>
      <c r="H161" s="34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6">
        <f t="shared" si="156"/>
        <v>0</v>
      </c>
      <c r="V161" s="33"/>
      <c r="W161" s="78">
        <f t="shared" si="157"/>
        <v>0</v>
      </c>
      <c r="X161" s="78">
        <f t="shared" si="153"/>
        <v>0</v>
      </c>
      <c r="Y161" s="78">
        <f t="shared" si="153"/>
        <v>0</v>
      </c>
      <c r="Z161" s="78">
        <f t="shared" si="153"/>
        <v>0</v>
      </c>
      <c r="AA161" s="78">
        <f t="shared" si="153"/>
        <v>0</v>
      </c>
      <c r="AB161" s="78">
        <f t="shared" si="153"/>
        <v>0</v>
      </c>
      <c r="AC161" s="78">
        <f t="shared" si="153"/>
        <v>0</v>
      </c>
      <c r="AD161" s="78">
        <f t="shared" si="153"/>
        <v>0</v>
      </c>
      <c r="AE161" s="78">
        <f t="shared" si="153"/>
        <v>0</v>
      </c>
      <c r="AF161" s="78">
        <f t="shared" si="153"/>
        <v>0</v>
      </c>
      <c r="AG161" s="78">
        <f t="shared" si="153"/>
        <v>0</v>
      </c>
      <c r="AH161" s="78">
        <f t="shared" si="153"/>
        <v>0</v>
      </c>
      <c r="AI161" s="79">
        <f t="shared" si="158"/>
        <v>0</v>
      </c>
      <c r="AK161" s="78">
        <f t="shared" si="159"/>
        <v>0</v>
      </c>
      <c r="AL161" s="78">
        <f t="shared" si="154"/>
        <v>0</v>
      </c>
      <c r="AM161" s="78">
        <f t="shared" si="154"/>
        <v>0</v>
      </c>
      <c r="AN161" s="78">
        <f t="shared" si="154"/>
        <v>0</v>
      </c>
      <c r="AO161" s="78">
        <f t="shared" si="154"/>
        <v>0</v>
      </c>
      <c r="AP161" s="78">
        <f t="shared" si="154"/>
        <v>0</v>
      </c>
      <c r="AQ161" s="78">
        <f t="shared" si="154"/>
        <v>0</v>
      </c>
      <c r="AR161" s="78">
        <f t="shared" si="154"/>
        <v>0</v>
      </c>
      <c r="AS161" s="78">
        <f t="shared" si="154"/>
        <v>0</v>
      </c>
      <c r="AT161" s="78">
        <f t="shared" si="154"/>
        <v>0</v>
      </c>
      <c r="AU161" s="78">
        <f t="shared" si="154"/>
        <v>0</v>
      </c>
      <c r="AV161" s="78">
        <f t="shared" si="154"/>
        <v>0</v>
      </c>
    </row>
    <row r="162" spans="1:48" ht="14.25">
      <c r="A162" s="74"/>
      <c r="B162" s="39">
        <f>IFERROR((INDEX(GrantList[Account],MATCH(A162,GrantList[Fund],0))),0)</f>
        <v>0</v>
      </c>
      <c r="C162" s="39">
        <f>IFERROR((INDEX(GrantList[Fund Desc],MATCH(A162,GrantList[Fund],0))),0)</f>
        <v>0</v>
      </c>
      <c r="D162" s="37">
        <f t="shared" si="155"/>
        <v>0</v>
      </c>
      <c r="E162" s="38">
        <f>IFERROR((INDEX(GrantList[Study Type],MATCH(A162,GrantList[Fund],0))),0)</f>
        <v>0</v>
      </c>
      <c r="F162" s="36" t="str">
        <f t="shared" si="160"/>
        <v>Full Time</v>
      </c>
      <c r="G162" s="35">
        <f>IFERROR((INDEX(GrantList[Budget End Date],MATCH(A162,GrantList[Fund],0))),0)</f>
        <v>0</v>
      </c>
      <c r="H162" s="34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6">
        <f t="shared" si="156"/>
        <v>0</v>
      </c>
      <c r="V162" s="33"/>
      <c r="W162" s="78">
        <f t="shared" si="157"/>
        <v>0</v>
      </c>
      <c r="X162" s="78">
        <f t="shared" si="153"/>
        <v>0</v>
      </c>
      <c r="Y162" s="78">
        <f t="shared" si="153"/>
        <v>0</v>
      </c>
      <c r="Z162" s="78">
        <f t="shared" si="153"/>
        <v>0</v>
      </c>
      <c r="AA162" s="78">
        <f t="shared" si="153"/>
        <v>0</v>
      </c>
      <c r="AB162" s="78">
        <f t="shared" si="153"/>
        <v>0</v>
      </c>
      <c r="AC162" s="78">
        <f t="shared" si="153"/>
        <v>0</v>
      </c>
      <c r="AD162" s="78">
        <f t="shared" si="153"/>
        <v>0</v>
      </c>
      <c r="AE162" s="78">
        <f t="shared" si="153"/>
        <v>0</v>
      </c>
      <c r="AF162" s="78">
        <f t="shared" si="153"/>
        <v>0</v>
      </c>
      <c r="AG162" s="78">
        <f t="shared" si="153"/>
        <v>0</v>
      </c>
      <c r="AH162" s="78">
        <f t="shared" si="153"/>
        <v>0</v>
      </c>
      <c r="AI162" s="79">
        <f t="shared" si="158"/>
        <v>0</v>
      </c>
      <c r="AK162" s="78">
        <f t="shared" si="159"/>
        <v>0</v>
      </c>
      <c r="AL162" s="78">
        <f t="shared" si="154"/>
        <v>0</v>
      </c>
      <c r="AM162" s="78">
        <f t="shared" si="154"/>
        <v>0</v>
      </c>
      <c r="AN162" s="78">
        <f t="shared" si="154"/>
        <v>0</v>
      </c>
      <c r="AO162" s="78">
        <f t="shared" si="154"/>
        <v>0</v>
      </c>
      <c r="AP162" s="78">
        <f t="shared" si="154"/>
        <v>0</v>
      </c>
      <c r="AQ162" s="78">
        <f t="shared" si="154"/>
        <v>0</v>
      </c>
      <c r="AR162" s="78">
        <f t="shared" si="154"/>
        <v>0</v>
      </c>
      <c r="AS162" s="78">
        <f t="shared" si="154"/>
        <v>0</v>
      </c>
      <c r="AT162" s="78">
        <f t="shared" si="154"/>
        <v>0</v>
      </c>
      <c r="AU162" s="78">
        <f t="shared" si="154"/>
        <v>0</v>
      </c>
      <c r="AV162" s="78">
        <f t="shared" si="154"/>
        <v>0</v>
      </c>
    </row>
    <row r="163" spans="1:48" ht="13.5" customHeight="1">
      <c r="C163" s="32" t="s">
        <v>16</v>
      </c>
      <c r="D163" s="31">
        <f>SUM(D155:D162)</f>
        <v>0</v>
      </c>
      <c r="E163" s="30"/>
      <c r="F163" s="29"/>
      <c r="I163" s="76">
        <f t="shared" ref="I163:T163" si="161">SUM(I155:I162)</f>
        <v>0</v>
      </c>
      <c r="J163" s="76">
        <f t="shared" si="161"/>
        <v>0</v>
      </c>
      <c r="K163" s="76">
        <f t="shared" si="161"/>
        <v>0</v>
      </c>
      <c r="L163" s="76">
        <f t="shared" si="161"/>
        <v>0</v>
      </c>
      <c r="M163" s="76">
        <f t="shared" si="161"/>
        <v>0</v>
      </c>
      <c r="N163" s="76">
        <f t="shared" si="161"/>
        <v>0</v>
      </c>
      <c r="O163" s="76">
        <f t="shared" si="161"/>
        <v>0</v>
      </c>
      <c r="P163" s="76">
        <f t="shared" si="161"/>
        <v>0</v>
      </c>
      <c r="Q163" s="76">
        <f t="shared" si="161"/>
        <v>0</v>
      </c>
      <c r="R163" s="76">
        <f t="shared" si="161"/>
        <v>0</v>
      </c>
      <c r="S163" s="76">
        <f t="shared" si="161"/>
        <v>0</v>
      </c>
      <c r="T163" s="76">
        <f t="shared" si="161"/>
        <v>0</v>
      </c>
      <c r="U163" s="76">
        <f t="shared" si="156"/>
        <v>0</v>
      </c>
      <c r="V163" s="26"/>
      <c r="W163" s="78">
        <f>SUM(W155:W162)</f>
        <v>0</v>
      </c>
      <c r="X163" s="78">
        <f t="shared" ref="X163:AH163" si="162">SUM(X155:X162)</f>
        <v>0</v>
      </c>
      <c r="Y163" s="78">
        <f t="shared" si="162"/>
        <v>0</v>
      </c>
      <c r="Z163" s="78">
        <f t="shared" si="162"/>
        <v>0</v>
      </c>
      <c r="AA163" s="78">
        <f t="shared" si="162"/>
        <v>0</v>
      </c>
      <c r="AB163" s="78">
        <f t="shared" si="162"/>
        <v>0</v>
      </c>
      <c r="AC163" s="78">
        <f t="shared" si="162"/>
        <v>0</v>
      </c>
      <c r="AD163" s="78">
        <f t="shared" si="162"/>
        <v>0</v>
      </c>
      <c r="AE163" s="78">
        <f t="shared" si="162"/>
        <v>0</v>
      </c>
      <c r="AF163" s="78">
        <f t="shared" si="162"/>
        <v>0</v>
      </c>
      <c r="AG163" s="78">
        <f t="shared" si="162"/>
        <v>0</v>
      </c>
      <c r="AH163" s="78">
        <f t="shared" si="162"/>
        <v>0</v>
      </c>
      <c r="AI163" s="78">
        <f t="shared" ref="AI163" si="163">SUM(AI155:AI162)</f>
        <v>0</v>
      </c>
      <c r="AK163" s="78">
        <f>SUM(AK155:AK162)</f>
        <v>0</v>
      </c>
      <c r="AL163" s="78">
        <f t="shared" ref="AL163:AV163" si="164">SUM(AL155:AL162)</f>
        <v>0</v>
      </c>
      <c r="AM163" s="78">
        <f t="shared" si="164"/>
        <v>0</v>
      </c>
      <c r="AN163" s="78">
        <f t="shared" si="164"/>
        <v>0</v>
      </c>
      <c r="AO163" s="78">
        <f t="shared" si="164"/>
        <v>0</v>
      </c>
      <c r="AP163" s="78">
        <f t="shared" si="164"/>
        <v>0</v>
      </c>
      <c r="AQ163" s="78">
        <f t="shared" si="164"/>
        <v>0</v>
      </c>
      <c r="AR163" s="78">
        <f t="shared" si="164"/>
        <v>0</v>
      </c>
      <c r="AS163" s="78">
        <f t="shared" si="164"/>
        <v>0</v>
      </c>
      <c r="AT163" s="78">
        <f t="shared" si="164"/>
        <v>0</v>
      </c>
      <c r="AU163" s="78">
        <f t="shared" si="164"/>
        <v>0</v>
      </c>
      <c r="AV163" s="78">
        <f t="shared" si="164"/>
        <v>0</v>
      </c>
    </row>
    <row r="164" spans="1:48">
      <c r="D164" s="25">
        <f>+D163-D152</f>
        <v>0</v>
      </c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7"/>
      <c r="V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</row>
    <row r="167" spans="1:48" ht="12.75">
      <c r="A167" s="47" t="s">
        <v>90</v>
      </c>
      <c r="B167" s="47"/>
      <c r="D167" s="46"/>
      <c r="E167" s="45">
        <f>D167/12</f>
        <v>0</v>
      </c>
      <c r="F167" s="24" t="s">
        <v>24</v>
      </c>
      <c r="AL167" s="73">
        <v>0.30499999999999999</v>
      </c>
      <c r="AM167" s="73">
        <v>0.09</v>
      </c>
      <c r="AO167" s="73">
        <v>0.32600000000000001</v>
      </c>
    </row>
    <row r="168" spans="1:48" ht="12.75">
      <c r="A168" s="47" t="s">
        <v>91</v>
      </c>
      <c r="B168" s="44"/>
      <c r="J168" s="43"/>
      <c r="K168" s="43"/>
      <c r="L168" s="43"/>
      <c r="M168" s="43"/>
      <c r="N168" s="43"/>
      <c r="AK168" s="24" t="s">
        <v>23</v>
      </c>
    </row>
    <row r="169" spans="1:48">
      <c r="A169" s="42" t="s">
        <v>15</v>
      </c>
      <c r="B169" s="42" t="s">
        <v>14</v>
      </c>
      <c r="C169" s="42" t="s">
        <v>13</v>
      </c>
      <c r="D169" s="42" t="s">
        <v>21</v>
      </c>
      <c r="E169" s="42" t="s">
        <v>22</v>
      </c>
      <c r="F169" s="42" t="s">
        <v>20</v>
      </c>
      <c r="G169" s="42" t="s">
        <v>19</v>
      </c>
      <c r="I169" s="40">
        <f>I154</f>
        <v>44743</v>
      </c>
      <c r="J169" s="40">
        <f t="shared" ref="J169:T169" si="165">J154</f>
        <v>44774</v>
      </c>
      <c r="K169" s="40">
        <f t="shared" si="165"/>
        <v>44805</v>
      </c>
      <c r="L169" s="40">
        <f t="shared" si="165"/>
        <v>44835</v>
      </c>
      <c r="M169" s="40">
        <f t="shared" si="165"/>
        <v>44866</v>
      </c>
      <c r="N169" s="40">
        <f t="shared" si="165"/>
        <v>44896</v>
      </c>
      <c r="O169" s="40">
        <f t="shared" si="165"/>
        <v>44927</v>
      </c>
      <c r="P169" s="40">
        <f t="shared" si="165"/>
        <v>44958</v>
      </c>
      <c r="Q169" s="40">
        <f t="shared" si="165"/>
        <v>44986</v>
      </c>
      <c r="R169" s="40">
        <f t="shared" si="165"/>
        <v>45017</v>
      </c>
      <c r="S169" s="40">
        <f t="shared" si="165"/>
        <v>45047</v>
      </c>
      <c r="T169" s="40">
        <f t="shared" si="165"/>
        <v>45078</v>
      </c>
      <c r="U169" s="41" t="s">
        <v>57</v>
      </c>
      <c r="W169" s="40">
        <f>I169</f>
        <v>44743</v>
      </c>
      <c r="X169" s="40">
        <f t="shared" ref="X169:AH169" si="166">J169</f>
        <v>44774</v>
      </c>
      <c r="Y169" s="40">
        <f t="shared" si="166"/>
        <v>44805</v>
      </c>
      <c r="Z169" s="40">
        <f t="shared" si="166"/>
        <v>44835</v>
      </c>
      <c r="AA169" s="40">
        <f t="shared" si="166"/>
        <v>44866</v>
      </c>
      <c r="AB169" s="40">
        <f t="shared" si="166"/>
        <v>44896</v>
      </c>
      <c r="AC169" s="40">
        <f t="shared" si="166"/>
        <v>44927</v>
      </c>
      <c r="AD169" s="40">
        <f t="shared" si="166"/>
        <v>44958</v>
      </c>
      <c r="AE169" s="40">
        <f t="shared" si="166"/>
        <v>44986</v>
      </c>
      <c r="AF169" s="40">
        <f t="shared" si="166"/>
        <v>45017</v>
      </c>
      <c r="AG169" s="40">
        <f t="shared" si="166"/>
        <v>45047</v>
      </c>
      <c r="AH169" s="40">
        <f t="shared" si="166"/>
        <v>45078</v>
      </c>
      <c r="AI169" s="41" t="s">
        <v>18</v>
      </c>
      <c r="AK169" s="40">
        <f>W169</f>
        <v>44743</v>
      </c>
      <c r="AL169" s="40">
        <f t="shared" ref="AL169:AV169" si="167">X169</f>
        <v>44774</v>
      </c>
      <c r="AM169" s="40">
        <f t="shared" si="167"/>
        <v>44805</v>
      </c>
      <c r="AN169" s="40">
        <f t="shared" si="167"/>
        <v>44835</v>
      </c>
      <c r="AO169" s="40">
        <f t="shared" si="167"/>
        <v>44866</v>
      </c>
      <c r="AP169" s="40">
        <f t="shared" si="167"/>
        <v>44896</v>
      </c>
      <c r="AQ169" s="40">
        <f t="shared" si="167"/>
        <v>44927</v>
      </c>
      <c r="AR169" s="40">
        <f t="shared" si="167"/>
        <v>44958</v>
      </c>
      <c r="AS169" s="40">
        <f t="shared" si="167"/>
        <v>44986</v>
      </c>
      <c r="AT169" s="40">
        <f t="shared" si="167"/>
        <v>45017</v>
      </c>
      <c r="AU169" s="40">
        <f t="shared" si="167"/>
        <v>45047</v>
      </c>
      <c r="AV169" s="40">
        <f t="shared" si="167"/>
        <v>45078</v>
      </c>
    </row>
    <row r="170" spans="1:48" ht="14.25">
      <c r="A170" s="74"/>
      <c r="B170" s="39">
        <f>IFERROR((INDEX(GrantList[Account],MATCH(A170,GrantList[Fund],0))),0)</f>
        <v>0</v>
      </c>
      <c r="C170" s="39">
        <f>IFERROR((INDEX(GrantList[Fund Desc],MATCH(A170,GrantList[Fund],0))),0)</f>
        <v>0</v>
      </c>
      <c r="D170" s="37">
        <f>+AI170</f>
        <v>0</v>
      </c>
      <c r="E170" s="38">
        <f>IFERROR((INDEX(GrantList[Study Type],MATCH(A170,GrantList[Fund],0))),0)</f>
        <v>0</v>
      </c>
      <c r="F170" s="36" t="s">
        <v>17</v>
      </c>
      <c r="G170" s="35">
        <f>IFERROR((INDEX(GrantList[Budget End Date],MATCH(A170,GrantList[Fund],0))),0)</f>
        <v>0</v>
      </c>
      <c r="H170" s="34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6">
        <f>SUM(I170:T170)/12</f>
        <v>0</v>
      </c>
      <c r="V170" s="33"/>
      <c r="W170" s="78">
        <f>IF(W$4&lt;$G170,I170*$E$167,0)</f>
        <v>0</v>
      </c>
      <c r="X170" s="78">
        <f t="shared" ref="X170:AH177" si="168">IF(X$4&lt;$G170,J170*$E$167,0)</f>
        <v>0</v>
      </c>
      <c r="Y170" s="78">
        <f t="shared" si="168"/>
        <v>0</v>
      </c>
      <c r="Z170" s="78">
        <f t="shared" si="168"/>
        <v>0</v>
      </c>
      <c r="AA170" s="78">
        <f t="shared" si="168"/>
        <v>0</v>
      </c>
      <c r="AB170" s="78">
        <f t="shared" si="168"/>
        <v>0</v>
      </c>
      <c r="AC170" s="78">
        <f t="shared" si="168"/>
        <v>0</v>
      </c>
      <c r="AD170" s="78">
        <f t="shared" si="168"/>
        <v>0</v>
      </c>
      <c r="AE170" s="78">
        <f t="shared" si="168"/>
        <v>0</v>
      </c>
      <c r="AF170" s="78">
        <f t="shared" si="168"/>
        <v>0</v>
      </c>
      <c r="AG170" s="78">
        <f t="shared" si="168"/>
        <v>0</v>
      </c>
      <c r="AH170" s="78">
        <f t="shared" si="168"/>
        <v>0</v>
      </c>
      <c r="AI170" s="79">
        <f>SUM(W170:AH170)</f>
        <v>0</v>
      </c>
      <c r="AK170" s="78">
        <f>IF(AND(AK$4&lt;=$G170,$F170="Full Time",$E170="Non-Federal"),W170*$AO$2,IF(AND(AK$4&lt;=$G170,$F170="Full Time",$E170="Federal"),W170*$AL$2,(IF(AND(AK$4&lt;=$G170,$F170="Part Time"),$W170*$AM$2,0))))</f>
        <v>0</v>
      </c>
      <c r="AL170" s="78">
        <f t="shared" ref="AL170:AV177" si="169">IF(AND(AL$4&lt;=$G170,$F170="Full Time",$E170="Non-Federal"),X170*$AO$2,IF(AND(AL$4&lt;=$G170,$F170="Full Time",$E170="Federal"),X170*$AL$2,(IF(AND(AL$4&lt;=$G170,$F170="Part Time"),$W170*$AM$2,0))))</f>
        <v>0</v>
      </c>
      <c r="AM170" s="78">
        <f t="shared" si="169"/>
        <v>0</v>
      </c>
      <c r="AN170" s="78">
        <f t="shared" si="169"/>
        <v>0</v>
      </c>
      <c r="AO170" s="78">
        <f t="shared" si="169"/>
        <v>0</v>
      </c>
      <c r="AP170" s="78">
        <f t="shared" si="169"/>
        <v>0</v>
      </c>
      <c r="AQ170" s="78">
        <f t="shared" si="169"/>
        <v>0</v>
      </c>
      <c r="AR170" s="78">
        <f t="shared" si="169"/>
        <v>0</v>
      </c>
      <c r="AS170" s="78">
        <f t="shared" si="169"/>
        <v>0</v>
      </c>
      <c r="AT170" s="78">
        <f t="shared" si="169"/>
        <v>0</v>
      </c>
      <c r="AU170" s="78">
        <f t="shared" si="169"/>
        <v>0</v>
      </c>
      <c r="AV170" s="78">
        <f t="shared" si="169"/>
        <v>0</v>
      </c>
    </row>
    <row r="171" spans="1:48" ht="14.25">
      <c r="A171" s="74"/>
      <c r="B171" s="39">
        <f>IFERROR((INDEX(GrantList[Account],MATCH(A171,GrantList[Fund],0))),0)</f>
        <v>0</v>
      </c>
      <c r="C171" s="39">
        <f>IFERROR((INDEX(GrantList[Fund Desc],MATCH(A171,GrantList[Fund],0))),0)</f>
        <v>0</v>
      </c>
      <c r="D171" s="37">
        <f t="shared" ref="D171:D177" si="170">+AI171</f>
        <v>0</v>
      </c>
      <c r="E171" s="38">
        <f>IFERROR((INDEX(GrantList[Study Type],MATCH(A171,GrantList[Fund],0))),0)</f>
        <v>0</v>
      </c>
      <c r="F171" s="36" t="str">
        <f>F170</f>
        <v>Full Time</v>
      </c>
      <c r="G171" s="35">
        <f>IFERROR((INDEX(GrantList[Budget End Date],MATCH(A171,GrantList[Fund],0))),0)</f>
        <v>0</v>
      </c>
      <c r="H171" s="34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6">
        <f t="shared" ref="U171:U178" si="171">SUM(I171:T171)/12</f>
        <v>0</v>
      </c>
      <c r="V171" s="33"/>
      <c r="W171" s="78">
        <f t="shared" ref="W171:W177" si="172">IF(W$4&lt;$G171,I171*$E$167,0)</f>
        <v>0</v>
      </c>
      <c r="X171" s="78">
        <f t="shared" si="168"/>
        <v>0</v>
      </c>
      <c r="Y171" s="78">
        <f t="shared" si="168"/>
        <v>0</v>
      </c>
      <c r="Z171" s="78">
        <f t="shared" si="168"/>
        <v>0</v>
      </c>
      <c r="AA171" s="78">
        <f t="shared" si="168"/>
        <v>0</v>
      </c>
      <c r="AB171" s="78">
        <f t="shared" si="168"/>
        <v>0</v>
      </c>
      <c r="AC171" s="78">
        <f t="shared" si="168"/>
        <v>0</v>
      </c>
      <c r="AD171" s="78">
        <f t="shared" si="168"/>
        <v>0</v>
      </c>
      <c r="AE171" s="78">
        <f t="shared" si="168"/>
        <v>0</v>
      </c>
      <c r="AF171" s="78">
        <f t="shared" si="168"/>
        <v>0</v>
      </c>
      <c r="AG171" s="78">
        <f t="shared" si="168"/>
        <v>0</v>
      </c>
      <c r="AH171" s="78">
        <f t="shared" si="168"/>
        <v>0</v>
      </c>
      <c r="AI171" s="79">
        <f t="shared" ref="AI171:AI177" si="173">SUM(W171:AH171)</f>
        <v>0</v>
      </c>
      <c r="AK171" s="78">
        <f t="shared" ref="AK171:AK177" si="174">IF(AND(AK$4&lt;=$G171,$F171="Full Time",$E171="Non-Federal"),W171*$AO$2,IF(AND(AK$4&lt;=$G171,$F171="Full Time",$E171="Federal"),W171*$AL$2,(IF(AND(AK$4&lt;=$G171,$F171="Part Time"),$W171*$AM$2,0))))</f>
        <v>0</v>
      </c>
      <c r="AL171" s="78">
        <f t="shared" si="169"/>
        <v>0</v>
      </c>
      <c r="AM171" s="78">
        <f t="shared" si="169"/>
        <v>0</v>
      </c>
      <c r="AN171" s="78">
        <f t="shared" si="169"/>
        <v>0</v>
      </c>
      <c r="AO171" s="78">
        <f t="shared" si="169"/>
        <v>0</v>
      </c>
      <c r="AP171" s="78">
        <f t="shared" si="169"/>
        <v>0</v>
      </c>
      <c r="AQ171" s="78">
        <f t="shared" si="169"/>
        <v>0</v>
      </c>
      <c r="AR171" s="78">
        <f t="shared" si="169"/>
        <v>0</v>
      </c>
      <c r="AS171" s="78">
        <f t="shared" si="169"/>
        <v>0</v>
      </c>
      <c r="AT171" s="78">
        <f t="shared" si="169"/>
        <v>0</v>
      </c>
      <c r="AU171" s="78">
        <f t="shared" si="169"/>
        <v>0</v>
      </c>
      <c r="AV171" s="78">
        <f t="shared" si="169"/>
        <v>0</v>
      </c>
    </row>
    <row r="172" spans="1:48" ht="14.25">
      <c r="A172" s="74"/>
      <c r="B172" s="39">
        <f>IFERROR((INDEX(GrantList[Account],MATCH(A172,GrantList[Fund],0))),0)</f>
        <v>0</v>
      </c>
      <c r="C172" s="39">
        <f>IFERROR((INDEX(GrantList[Fund Desc],MATCH(A172,GrantList[Fund],0))),0)</f>
        <v>0</v>
      </c>
      <c r="D172" s="37">
        <f t="shared" si="170"/>
        <v>0</v>
      </c>
      <c r="E172" s="38">
        <f>IFERROR((INDEX(GrantList[Study Type],MATCH(A172,GrantList[Fund],0))),0)</f>
        <v>0</v>
      </c>
      <c r="F172" s="36" t="str">
        <f t="shared" ref="F172:F177" si="175">F171</f>
        <v>Full Time</v>
      </c>
      <c r="G172" s="35">
        <f>IFERROR((INDEX(GrantList[Budget End Date],MATCH(A172,GrantList[Fund],0))),0)</f>
        <v>0</v>
      </c>
      <c r="H172" s="34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6">
        <f t="shared" si="171"/>
        <v>0</v>
      </c>
      <c r="V172" s="33"/>
      <c r="W172" s="78">
        <f t="shared" si="172"/>
        <v>0</v>
      </c>
      <c r="X172" s="78">
        <f t="shared" si="168"/>
        <v>0</v>
      </c>
      <c r="Y172" s="78">
        <f t="shared" si="168"/>
        <v>0</v>
      </c>
      <c r="Z172" s="78">
        <f t="shared" si="168"/>
        <v>0</v>
      </c>
      <c r="AA172" s="78">
        <f t="shared" si="168"/>
        <v>0</v>
      </c>
      <c r="AB172" s="78">
        <f t="shared" si="168"/>
        <v>0</v>
      </c>
      <c r="AC172" s="78">
        <f t="shared" si="168"/>
        <v>0</v>
      </c>
      <c r="AD172" s="78">
        <f t="shared" si="168"/>
        <v>0</v>
      </c>
      <c r="AE172" s="78">
        <f t="shared" si="168"/>
        <v>0</v>
      </c>
      <c r="AF172" s="78">
        <f t="shared" si="168"/>
        <v>0</v>
      </c>
      <c r="AG172" s="78">
        <f t="shared" si="168"/>
        <v>0</v>
      </c>
      <c r="AH172" s="78">
        <f t="shared" si="168"/>
        <v>0</v>
      </c>
      <c r="AI172" s="79">
        <f t="shared" si="173"/>
        <v>0</v>
      </c>
      <c r="AK172" s="78">
        <f t="shared" si="174"/>
        <v>0</v>
      </c>
      <c r="AL172" s="78">
        <f t="shared" si="169"/>
        <v>0</v>
      </c>
      <c r="AM172" s="78">
        <f t="shared" si="169"/>
        <v>0</v>
      </c>
      <c r="AN172" s="78">
        <f t="shared" si="169"/>
        <v>0</v>
      </c>
      <c r="AO172" s="78">
        <f t="shared" si="169"/>
        <v>0</v>
      </c>
      <c r="AP172" s="78">
        <f t="shared" si="169"/>
        <v>0</v>
      </c>
      <c r="AQ172" s="78">
        <f t="shared" si="169"/>
        <v>0</v>
      </c>
      <c r="AR172" s="78">
        <f t="shared" si="169"/>
        <v>0</v>
      </c>
      <c r="AS172" s="78">
        <f t="shared" si="169"/>
        <v>0</v>
      </c>
      <c r="AT172" s="78">
        <f t="shared" si="169"/>
        <v>0</v>
      </c>
      <c r="AU172" s="78">
        <f t="shared" si="169"/>
        <v>0</v>
      </c>
      <c r="AV172" s="78">
        <f t="shared" si="169"/>
        <v>0</v>
      </c>
    </row>
    <row r="173" spans="1:48" ht="14.25">
      <c r="A173" s="74"/>
      <c r="B173" s="39">
        <f>IFERROR((INDEX(GrantList[Account],MATCH(A173,GrantList[Fund],0))),0)</f>
        <v>0</v>
      </c>
      <c r="C173" s="39">
        <f>IFERROR((INDEX(GrantList[Fund Desc],MATCH(A173,GrantList[Fund],0))),0)</f>
        <v>0</v>
      </c>
      <c r="D173" s="37">
        <f t="shared" si="170"/>
        <v>0</v>
      </c>
      <c r="E173" s="38">
        <f>IFERROR((INDEX(GrantList[Study Type],MATCH(A173,GrantList[Fund],0))),0)</f>
        <v>0</v>
      </c>
      <c r="F173" s="36" t="str">
        <f t="shared" si="175"/>
        <v>Full Time</v>
      </c>
      <c r="G173" s="35">
        <f>IFERROR((INDEX(GrantList[Budget End Date],MATCH(A173,GrantList[Fund],0))),0)</f>
        <v>0</v>
      </c>
      <c r="H173" s="34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6">
        <f t="shared" si="171"/>
        <v>0</v>
      </c>
      <c r="V173" s="33"/>
      <c r="W173" s="78">
        <f t="shared" si="172"/>
        <v>0</v>
      </c>
      <c r="X173" s="78">
        <f t="shared" si="168"/>
        <v>0</v>
      </c>
      <c r="Y173" s="78">
        <f t="shared" si="168"/>
        <v>0</v>
      </c>
      <c r="Z173" s="78">
        <f t="shared" si="168"/>
        <v>0</v>
      </c>
      <c r="AA173" s="78">
        <f t="shared" si="168"/>
        <v>0</v>
      </c>
      <c r="AB173" s="78">
        <f t="shared" si="168"/>
        <v>0</v>
      </c>
      <c r="AC173" s="78">
        <f t="shared" si="168"/>
        <v>0</v>
      </c>
      <c r="AD173" s="78">
        <f t="shared" si="168"/>
        <v>0</v>
      </c>
      <c r="AE173" s="78">
        <f t="shared" si="168"/>
        <v>0</v>
      </c>
      <c r="AF173" s="78">
        <f t="shared" si="168"/>
        <v>0</v>
      </c>
      <c r="AG173" s="78">
        <f t="shared" si="168"/>
        <v>0</v>
      </c>
      <c r="AH173" s="78">
        <f t="shared" si="168"/>
        <v>0</v>
      </c>
      <c r="AI173" s="79">
        <f t="shared" si="173"/>
        <v>0</v>
      </c>
      <c r="AK173" s="78">
        <f t="shared" si="174"/>
        <v>0</v>
      </c>
      <c r="AL173" s="78">
        <f t="shared" si="169"/>
        <v>0</v>
      </c>
      <c r="AM173" s="78">
        <f t="shared" si="169"/>
        <v>0</v>
      </c>
      <c r="AN173" s="78">
        <f t="shared" si="169"/>
        <v>0</v>
      </c>
      <c r="AO173" s="78">
        <f t="shared" si="169"/>
        <v>0</v>
      </c>
      <c r="AP173" s="78">
        <f t="shared" si="169"/>
        <v>0</v>
      </c>
      <c r="AQ173" s="78">
        <f t="shared" si="169"/>
        <v>0</v>
      </c>
      <c r="AR173" s="78">
        <f t="shared" si="169"/>
        <v>0</v>
      </c>
      <c r="AS173" s="78">
        <f t="shared" si="169"/>
        <v>0</v>
      </c>
      <c r="AT173" s="78">
        <f t="shared" si="169"/>
        <v>0</v>
      </c>
      <c r="AU173" s="78">
        <f t="shared" si="169"/>
        <v>0</v>
      </c>
      <c r="AV173" s="78">
        <f t="shared" si="169"/>
        <v>0</v>
      </c>
    </row>
    <row r="174" spans="1:48" ht="14.25">
      <c r="A174" s="74"/>
      <c r="B174" s="39">
        <f>IFERROR((INDEX(GrantList[Account],MATCH(A174,GrantList[Fund],0))),0)</f>
        <v>0</v>
      </c>
      <c r="C174" s="39">
        <f>IFERROR((INDEX(GrantList[Fund Desc],MATCH(A174,GrantList[Fund],0))),0)</f>
        <v>0</v>
      </c>
      <c r="D174" s="37">
        <f t="shared" si="170"/>
        <v>0</v>
      </c>
      <c r="E174" s="38">
        <f>IFERROR((INDEX(GrantList[Study Type],MATCH(A174,GrantList[Fund],0))),0)</f>
        <v>0</v>
      </c>
      <c r="F174" s="36" t="str">
        <f t="shared" si="175"/>
        <v>Full Time</v>
      </c>
      <c r="G174" s="35">
        <f>IFERROR((INDEX(GrantList[Budget End Date],MATCH(A174,GrantList[Fund],0))),0)</f>
        <v>0</v>
      </c>
      <c r="H174" s="34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6">
        <f t="shared" si="171"/>
        <v>0</v>
      </c>
      <c r="V174" s="33"/>
      <c r="W174" s="78">
        <f t="shared" si="172"/>
        <v>0</v>
      </c>
      <c r="X174" s="78">
        <f t="shared" si="168"/>
        <v>0</v>
      </c>
      <c r="Y174" s="78">
        <f t="shared" si="168"/>
        <v>0</v>
      </c>
      <c r="Z174" s="78">
        <f t="shared" si="168"/>
        <v>0</v>
      </c>
      <c r="AA174" s="78">
        <f t="shared" si="168"/>
        <v>0</v>
      </c>
      <c r="AB174" s="78">
        <f t="shared" si="168"/>
        <v>0</v>
      </c>
      <c r="AC174" s="78">
        <f t="shared" si="168"/>
        <v>0</v>
      </c>
      <c r="AD174" s="78">
        <f t="shared" si="168"/>
        <v>0</v>
      </c>
      <c r="AE174" s="78">
        <f t="shared" si="168"/>
        <v>0</v>
      </c>
      <c r="AF174" s="78">
        <f t="shared" si="168"/>
        <v>0</v>
      </c>
      <c r="AG174" s="78">
        <f t="shared" si="168"/>
        <v>0</v>
      </c>
      <c r="AH174" s="78">
        <f t="shared" si="168"/>
        <v>0</v>
      </c>
      <c r="AI174" s="79">
        <f t="shared" si="173"/>
        <v>0</v>
      </c>
      <c r="AK174" s="78">
        <f t="shared" si="174"/>
        <v>0</v>
      </c>
      <c r="AL174" s="78">
        <f t="shared" si="169"/>
        <v>0</v>
      </c>
      <c r="AM174" s="78">
        <f t="shared" si="169"/>
        <v>0</v>
      </c>
      <c r="AN174" s="78">
        <f t="shared" si="169"/>
        <v>0</v>
      </c>
      <c r="AO174" s="78">
        <f t="shared" si="169"/>
        <v>0</v>
      </c>
      <c r="AP174" s="78">
        <f t="shared" si="169"/>
        <v>0</v>
      </c>
      <c r="AQ174" s="78">
        <f t="shared" si="169"/>
        <v>0</v>
      </c>
      <c r="AR174" s="78">
        <f t="shared" si="169"/>
        <v>0</v>
      </c>
      <c r="AS174" s="78">
        <f t="shared" si="169"/>
        <v>0</v>
      </c>
      <c r="AT174" s="78">
        <f t="shared" si="169"/>
        <v>0</v>
      </c>
      <c r="AU174" s="78">
        <f t="shared" si="169"/>
        <v>0</v>
      </c>
      <c r="AV174" s="78">
        <f t="shared" si="169"/>
        <v>0</v>
      </c>
    </row>
    <row r="175" spans="1:48" ht="14.25">
      <c r="A175" s="74"/>
      <c r="B175" s="39">
        <f>IFERROR((INDEX(GrantList[Account],MATCH(A175,GrantList[Fund],0))),0)</f>
        <v>0</v>
      </c>
      <c r="C175" s="39">
        <f>IFERROR((INDEX(GrantList[Fund Desc],MATCH(A175,GrantList[Fund],0))),0)</f>
        <v>0</v>
      </c>
      <c r="D175" s="37">
        <f t="shared" si="170"/>
        <v>0</v>
      </c>
      <c r="E175" s="38">
        <f>IFERROR((INDEX(GrantList[Study Type],MATCH(A175,GrantList[Fund],0))),0)</f>
        <v>0</v>
      </c>
      <c r="F175" s="36" t="str">
        <f t="shared" si="175"/>
        <v>Full Time</v>
      </c>
      <c r="G175" s="35">
        <f>IFERROR((INDEX(GrantList[Budget End Date],MATCH(A175,GrantList[Fund],0))),0)</f>
        <v>0</v>
      </c>
      <c r="H175" s="34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6">
        <f t="shared" si="171"/>
        <v>0</v>
      </c>
      <c r="V175" s="33"/>
      <c r="W175" s="78">
        <f t="shared" si="172"/>
        <v>0</v>
      </c>
      <c r="X175" s="78">
        <f t="shared" si="168"/>
        <v>0</v>
      </c>
      <c r="Y175" s="78">
        <f t="shared" si="168"/>
        <v>0</v>
      </c>
      <c r="Z175" s="78">
        <f t="shared" si="168"/>
        <v>0</v>
      </c>
      <c r="AA175" s="78">
        <f t="shared" si="168"/>
        <v>0</v>
      </c>
      <c r="AB175" s="78">
        <f t="shared" si="168"/>
        <v>0</v>
      </c>
      <c r="AC175" s="78">
        <f t="shared" si="168"/>
        <v>0</v>
      </c>
      <c r="AD175" s="78">
        <f t="shared" si="168"/>
        <v>0</v>
      </c>
      <c r="AE175" s="78">
        <f t="shared" si="168"/>
        <v>0</v>
      </c>
      <c r="AF175" s="78">
        <f t="shared" si="168"/>
        <v>0</v>
      </c>
      <c r="AG175" s="78">
        <f t="shared" si="168"/>
        <v>0</v>
      </c>
      <c r="AH175" s="78">
        <f t="shared" si="168"/>
        <v>0</v>
      </c>
      <c r="AI175" s="79">
        <f t="shared" si="173"/>
        <v>0</v>
      </c>
      <c r="AK175" s="78">
        <f t="shared" si="174"/>
        <v>0</v>
      </c>
      <c r="AL175" s="78">
        <f t="shared" si="169"/>
        <v>0</v>
      </c>
      <c r="AM175" s="78">
        <f t="shared" si="169"/>
        <v>0</v>
      </c>
      <c r="AN175" s="78">
        <f t="shared" si="169"/>
        <v>0</v>
      </c>
      <c r="AO175" s="78">
        <f t="shared" si="169"/>
        <v>0</v>
      </c>
      <c r="AP175" s="78">
        <f t="shared" si="169"/>
        <v>0</v>
      </c>
      <c r="AQ175" s="78">
        <f t="shared" si="169"/>
        <v>0</v>
      </c>
      <c r="AR175" s="78">
        <f t="shared" si="169"/>
        <v>0</v>
      </c>
      <c r="AS175" s="78">
        <f t="shared" si="169"/>
        <v>0</v>
      </c>
      <c r="AT175" s="78">
        <f t="shared" si="169"/>
        <v>0</v>
      </c>
      <c r="AU175" s="78">
        <f t="shared" si="169"/>
        <v>0</v>
      </c>
      <c r="AV175" s="78">
        <f t="shared" si="169"/>
        <v>0</v>
      </c>
    </row>
    <row r="176" spans="1:48" ht="14.25">
      <c r="A176" s="74"/>
      <c r="B176" s="39">
        <f>IFERROR((INDEX(GrantList[Account],MATCH(A176,GrantList[Fund],0))),0)</f>
        <v>0</v>
      </c>
      <c r="C176" s="39">
        <f>IFERROR((INDEX(GrantList[Fund Desc],MATCH(A176,GrantList[Fund],0))),0)</f>
        <v>0</v>
      </c>
      <c r="D176" s="37">
        <f t="shared" si="170"/>
        <v>0</v>
      </c>
      <c r="E176" s="38">
        <f>IFERROR((INDEX(GrantList[Study Type],MATCH(A176,GrantList[Fund],0))),0)</f>
        <v>0</v>
      </c>
      <c r="F176" s="36" t="str">
        <f t="shared" si="175"/>
        <v>Full Time</v>
      </c>
      <c r="G176" s="35">
        <f>IFERROR((INDEX(GrantList[Budget End Date],MATCH(A176,GrantList[Fund],0))),0)</f>
        <v>0</v>
      </c>
      <c r="H176" s="34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6">
        <f t="shared" si="171"/>
        <v>0</v>
      </c>
      <c r="V176" s="33"/>
      <c r="W176" s="78">
        <f t="shared" si="172"/>
        <v>0</v>
      </c>
      <c r="X176" s="78">
        <f t="shared" si="168"/>
        <v>0</v>
      </c>
      <c r="Y176" s="78">
        <f t="shared" si="168"/>
        <v>0</v>
      </c>
      <c r="Z176" s="78">
        <f t="shared" si="168"/>
        <v>0</v>
      </c>
      <c r="AA176" s="78">
        <f t="shared" si="168"/>
        <v>0</v>
      </c>
      <c r="AB176" s="78">
        <f t="shared" si="168"/>
        <v>0</v>
      </c>
      <c r="AC176" s="78">
        <f t="shared" si="168"/>
        <v>0</v>
      </c>
      <c r="AD176" s="78">
        <f t="shared" si="168"/>
        <v>0</v>
      </c>
      <c r="AE176" s="78">
        <f t="shared" si="168"/>
        <v>0</v>
      </c>
      <c r="AF176" s="78">
        <f t="shared" si="168"/>
        <v>0</v>
      </c>
      <c r="AG176" s="78">
        <f t="shared" si="168"/>
        <v>0</v>
      </c>
      <c r="AH176" s="78">
        <f t="shared" si="168"/>
        <v>0</v>
      </c>
      <c r="AI176" s="79">
        <f t="shared" si="173"/>
        <v>0</v>
      </c>
      <c r="AK176" s="78">
        <f t="shared" si="174"/>
        <v>0</v>
      </c>
      <c r="AL176" s="78">
        <f t="shared" si="169"/>
        <v>0</v>
      </c>
      <c r="AM176" s="78">
        <f t="shared" si="169"/>
        <v>0</v>
      </c>
      <c r="AN176" s="78">
        <f t="shared" si="169"/>
        <v>0</v>
      </c>
      <c r="AO176" s="78">
        <f t="shared" si="169"/>
        <v>0</v>
      </c>
      <c r="AP176" s="78">
        <f t="shared" si="169"/>
        <v>0</v>
      </c>
      <c r="AQ176" s="78">
        <f t="shared" si="169"/>
        <v>0</v>
      </c>
      <c r="AR176" s="78">
        <f t="shared" si="169"/>
        <v>0</v>
      </c>
      <c r="AS176" s="78">
        <f t="shared" si="169"/>
        <v>0</v>
      </c>
      <c r="AT176" s="78">
        <f t="shared" si="169"/>
        <v>0</v>
      </c>
      <c r="AU176" s="78">
        <f t="shared" si="169"/>
        <v>0</v>
      </c>
      <c r="AV176" s="78">
        <f t="shared" si="169"/>
        <v>0</v>
      </c>
    </row>
    <row r="177" spans="1:48" ht="14.25">
      <c r="A177" s="74"/>
      <c r="B177" s="39">
        <f>IFERROR((INDEX(GrantList[Account],MATCH(A177,GrantList[Fund],0))),0)</f>
        <v>0</v>
      </c>
      <c r="C177" s="39">
        <f>IFERROR((INDEX(GrantList[Fund Desc],MATCH(A177,GrantList[Fund],0))),0)</f>
        <v>0</v>
      </c>
      <c r="D177" s="37">
        <f t="shared" si="170"/>
        <v>0</v>
      </c>
      <c r="E177" s="38">
        <f>IFERROR((INDEX(GrantList[Study Type],MATCH(A177,GrantList[Fund],0))),0)</f>
        <v>0</v>
      </c>
      <c r="F177" s="36" t="str">
        <f t="shared" si="175"/>
        <v>Full Time</v>
      </c>
      <c r="G177" s="35">
        <f>IFERROR((INDEX(GrantList[Budget End Date],MATCH(A177,GrantList[Fund],0))),0)</f>
        <v>0</v>
      </c>
      <c r="H177" s="34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6">
        <f t="shared" si="171"/>
        <v>0</v>
      </c>
      <c r="V177" s="33"/>
      <c r="W177" s="78">
        <f t="shared" si="172"/>
        <v>0</v>
      </c>
      <c r="X177" s="78">
        <f t="shared" si="168"/>
        <v>0</v>
      </c>
      <c r="Y177" s="78">
        <f t="shared" si="168"/>
        <v>0</v>
      </c>
      <c r="Z177" s="78">
        <f t="shared" si="168"/>
        <v>0</v>
      </c>
      <c r="AA177" s="78">
        <f t="shared" si="168"/>
        <v>0</v>
      </c>
      <c r="AB177" s="78">
        <f t="shared" si="168"/>
        <v>0</v>
      </c>
      <c r="AC177" s="78">
        <f t="shared" si="168"/>
        <v>0</v>
      </c>
      <c r="AD177" s="78">
        <f t="shared" si="168"/>
        <v>0</v>
      </c>
      <c r="AE177" s="78">
        <f t="shared" si="168"/>
        <v>0</v>
      </c>
      <c r="AF177" s="78">
        <f t="shared" si="168"/>
        <v>0</v>
      </c>
      <c r="AG177" s="78">
        <f t="shared" si="168"/>
        <v>0</v>
      </c>
      <c r="AH177" s="78">
        <f t="shared" si="168"/>
        <v>0</v>
      </c>
      <c r="AI177" s="79">
        <f t="shared" si="173"/>
        <v>0</v>
      </c>
      <c r="AK177" s="78">
        <f t="shared" si="174"/>
        <v>0</v>
      </c>
      <c r="AL177" s="78">
        <f t="shared" si="169"/>
        <v>0</v>
      </c>
      <c r="AM177" s="78">
        <f t="shared" si="169"/>
        <v>0</v>
      </c>
      <c r="AN177" s="78">
        <f t="shared" si="169"/>
        <v>0</v>
      </c>
      <c r="AO177" s="78">
        <f t="shared" si="169"/>
        <v>0</v>
      </c>
      <c r="AP177" s="78">
        <f t="shared" si="169"/>
        <v>0</v>
      </c>
      <c r="AQ177" s="78">
        <f t="shared" si="169"/>
        <v>0</v>
      </c>
      <c r="AR177" s="78">
        <f t="shared" si="169"/>
        <v>0</v>
      </c>
      <c r="AS177" s="78">
        <f t="shared" si="169"/>
        <v>0</v>
      </c>
      <c r="AT177" s="78">
        <f t="shared" si="169"/>
        <v>0</v>
      </c>
      <c r="AU177" s="78">
        <f t="shared" si="169"/>
        <v>0</v>
      </c>
      <c r="AV177" s="78">
        <f t="shared" si="169"/>
        <v>0</v>
      </c>
    </row>
    <row r="178" spans="1:48" ht="13.5" customHeight="1">
      <c r="C178" s="32" t="s">
        <v>16</v>
      </c>
      <c r="D178" s="31">
        <f>SUM(D170:D177)</f>
        <v>0</v>
      </c>
      <c r="E178" s="30"/>
      <c r="F178" s="29"/>
      <c r="I178" s="76">
        <f t="shared" ref="I178:T178" si="176">SUM(I170:I177)</f>
        <v>0</v>
      </c>
      <c r="J178" s="76">
        <f t="shared" si="176"/>
        <v>0</v>
      </c>
      <c r="K178" s="76">
        <f t="shared" si="176"/>
        <v>0</v>
      </c>
      <c r="L178" s="76">
        <f t="shared" si="176"/>
        <v>0</v>
      </c>
      <c r="M178" s="76">
        <f t="shared" si="176"/>
        <v>0</v>
      </c>
      <c r="N178" s="76">
        <f t="shared" si="176"/>
        <v>0</v>
      </c>
      <c r="O178" s="76">
        <f t="shared" si="176"/>
        <v>0</v>
      </c>
      <c r="P178" s="76">
        <f t="shared" si="176"/>
        <v>0</v>
      </c>
      <c r="Q178" s="76">
        <f t="shared" si="176"/>
        <v>0</v>
      </c>
      <c r="R178" s="76">
        <f t="shared" si="176"/>
        <v>0</v>
      </c>
      <c r="S178" s="76">
        <f t="shared" si="176"/>
        <v>0</v>
      </c>
      <c r="T178" s="76">
        <f t="shared" si="176"/>
        <v>0</v>
      </c>
      <c r="U178" s="76">
        <f t="shared" si="171"/>
        <v>0</v>
      </c>
      <c r="V178" s="26"/>
      <c r="W178" s="78">
        <f>SUM(W170:W177)</f>
        <v>0</v>
      </c>
      <c r="X178" s="78">
        <f t="shared" ref="X178:AH178" si="177">SUM(X170:X177)</f>
        <v>0</v>
      </c>
      <c r="Y178" s="78">
        <f t="shared" si="177"/>
        <v>0</v>
      </c>
      <c r="Z178" s="78">
        <f t="shared" si="177"/>
        <v>0</v>
      </c>
      <c r="AA178" s="78">
        <f t="shared" si="177"/>
        <v>0</v>
      </c>
      <c r="AB178" s="78">
        <f t="shared" si="177"/>
        <v>0</v>
      </c>
      <c r="AC178" s="78">
        <f t="shared" si="177"/>
        <v>0</v>
      </c>
      <c r="AD178" s="78">
        <f t="shared" si="177"/>
        <v>0</v>
      </c>
      <c r="AE178" s="78">
        <f t="shared" si="177"/>
        <v>0</v>
      </c>
      <c r="AF178" s="78">
        <f t="shared" si="177"/>
        <v>0</v>
      </c>
      <c r="AG178" s="78">
        <f t="shared" si="177"/>
        <v>0</v>
      </c>
      <c r="AH178" s="78">
        <f t="shared" si="177"/>
        <v>0</v>
      </c>
      <c r="AI178" s="78">
        <f t="shared" ref="AI178" si="178">SUM(AI170:AI177)</f>
        <v>0</v>
      </c>
      <c r="AK178" s="78">
        <f>SUM(AK170:AK177)</f>
        <v>0</v>
      </c>
      <c r="AL178" s="78">
        <f t="shared" ref="AL178:AV178" si="179">SUM(AL170:AL177)</f>
        <v>0</v>
      </c>
      <c r="AM178" s="78">
        <f t="shared" si="179"/>
        <v>0</v>
      </c>
      <c r="AN178" s="78">
        <f t="shared" si="179"/>
        <v>0</v>
      </c>
      <c r="AO178" s="78">
        <f t="shared" si="179"/>
        <v>0</v>
      </c>
      <c r="AP178" s="78">
        <f t="shared" si="179"/>
        <v>0</v>
      </c>
      <c r="AQ178" s="78">
        <f t="shared" si="179"/>
        <v>0</v>
      </c>
      <c r="AR178" s="78">
        <f t="shared" si="179"/>
        <v>0</v>
      </c>
      <c r="AS178" s="78">
        <f t="shared" si="179"/>
        <v>0</v>
      </c>
      <c r="AT178" s="78">
        <f t="shared" si="179"/>
        <v>0</v>
      </c>
      <c r="AU178" s="78">
        <f t="shared" si="179"/>
        <v>0</v>
      </c>
      <c r="AV178" s="78">
        <f t="shared" si="179"/>
        <v>0</v>
      </c>
    </row>
    <row r="179" spans="1:48">
      <c r="D179" s="25">
        <f>+D178-D167</f>
        <v>0</v>
      </c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7"/>
      <c r="V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 spans="1:48">
      <c r="D180" s="25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48"/>
      <c r="V180" s="26"/>
    </row>
    <row r="182" spans="1:48" ht="12.75">
      <c r="A182" s="47" t="s">
        <v>90</v>
      </c>
      <c r="B182" s="47" t="s">
        <v>88</v>
      </c>
      <c r="D182" s="46"/>
      <c r="E182" s="45">
        <f>D182/12</f>
        <v>0</v>
      </c>
      <c r="F182" s="24" t="s">
        <v>24</v>
      </c>
      <c r="AL182" s="73">
        <v>0.30499999999999999</v>
      </c>
      <c r="AM182" s="73">
        <v>0.09</v>
      </c>
      <c r="AO182" s="73">
        <v>0.32600000000000001</v>
      </c>
    </row>
    <row r="183" spans="1:48" ht="12.75">
      <c r="A183" s="47" t="s">
        <v>91</v>
      </c>
      <c r="B183" s="44"/>
      <c r="J183" s="43"/>
      <c r="K183" s="43"/>
      <c r="L183" s="43"/>
      <c r="M183" s="43"/>
      <c r="N183" s="43"/>
      <c r="AK183" s="24" t="s">
        <v>23</v>
      </c>
    </row>
    <row r="184" spans="1:48">
      <c r="A184" s="42" t="s">
        <v>15</v>
      </c>
      <c r="B184" s="42" t="s">
        <v>14</v>
      </c>
      <c r="C184" s="42" t="s">
        <v>13</v>
      </c>
      <c r="D184" s="42" t="s">
        <v>21</v>
      </c>
      <c r="E184" s="42" t="s">
        <v>22</v>
      </c>
      <c r="F184" s="42" t="s">
        <v>20</v>
      </c>
      <c r="G184" s="42" t="s">
        <v>19</v>
      </c>
      <c r="I184" s="40">
        <f>I169</f>
        <v>44743</v>
      </c>
      <c r="J184" s="40">
        <f t="shared" ref="J184:T184" si="180">J169</f>
        <v>44774</v>
      </c>
      <c r="K184" s="40">
        <f t="shared" si="180"/>
        <v>44805</v>
      </c>
      <c r="L184" s="40">
        <f t="shared" si="180"/>
        <v>44835</v>
      </c>
      <c r="M184" s="40">
        <f t="shared" si="180"/>
        <v>44866</v>
      </c>
      <c r="N184" s="40">
        <f t="shared" si="180"/>
        <v>44896</v>
      </c>
      <c r="O184" s="40">
        <f t="shared" si="180"/>
        <v>44927</v>
      </c>
      <c r="P184" s="40">
        <f t="shared" si="180"/>
        <v>44958</v>
      </c>
      <c r="Q184" s="40">
        <f t="shared" si="180"/>
        <v>44986</v>
      </c>
      <c r="R184" s="40">
        <f t="shared" si="180"/>
        <v>45017</v>
      </c>
      <c r="S184" s="40">
        <f t="shared" si="180"/>
        <v>45047</v>
      </c>
      <c r="T184" s="40">
        <f t="shared" si="180"/>
        <v>45078</v>
      </c>
      <c r="U184" s="41" t="s">
        <v>57</v>
      </c>
      <c r="W184" s="40">
        <f>I184</f>
        <v>44743</v>
      </c>
      <c r="X184" s="40">
        <f t="shared" ref="X184:AH184" si="181">J184</f>
        <v>44774</v>
      </c>
      <c r="Y184" s="40">
        <f t="shared" si="181"/>
        <v>44805</v>
      </c>
      <c r="Z184" s="40">
        <f t="shared" si="181"/>
        <v>44835</v>
      </c>
      <c r="AA184" s="40">
        <f t="shared" si="181"/>
        <v>44866</v>
      </c>
      <c r="AB184" s="40">
        <f t="shared" si="181"/>
        <v>44896</v>
      </c>
      <c r="AC184" s="40">
        <f t="shared" si="181"/>
        <v>44927</v>
      </c>
      <c r="AD184" s="40">
        <f t="shared" si="181"/>
        <v>44958</v>
      </c>
      <c r="AE184" s="40">
        <f t="shared" si="181"/>
        <v>44986</v>
      </c>
      <c r="AF184" s="40">
        <f t="shared" si="181"/>
        <v>45017</v>
      </c>
      <c r="AG184" s="40">
        <f t="shared" si="181"/>
        <v>45047</v>
      </c>
      <c r="AH184" s="40">
        <f t="shared" si="181"/>
        <v>45078</v>
      </c>
      <c r="AI184" s="41" t="s">
        <v>18</v>
      </c>
      <c r="AK184" s="40">
        <f>W184</f>
        <v>44743</v>
      </c>
      <c r="AL184" s="40">
        <f t="shared" ref="AL184:AV184" si="182">X184</f>
        <v>44774</v>
      </c>
      <c r="AM184" s="40">
        <f t="shared" si="182"/>
        <v>44805</v>
      </c>
      <c r="AN184" s="40">
        <f t="shared" si="182"/>
        <v>44835</v>
      </c>
      <c r="AO184" s="40">
        <f t="shared" si="182"/>
        <v>44866</v>
      </c>
      <c r="AP184" s="40">
        <f t="shared" si="182"/>
        <v>44896</v>
      </c>
      <c r="AQ184" s="40">
        <f t="shared" si="182"/>
        <v>44927</v>
      </c>
      <c r="AR184" s="40">
        <f t="shared" si="182"/>
        <v>44958</v>
      </c>
      <c r="AS184" s="40">
        <f t="shared" si="182"/>
        <v>44986</v>
      </c>
      <c r="AT184" s="40">
        <f t="shared" si="182"/>
        <v>45017</v>
      </c>
      <c r="AU184" s="40">
        <f t="shared" si="182"/>
        <v>45047</v>
      </c>
      <c r="AV184" s="40">
        <f t="shared" si="182"/>
        <v>45078</v>
      </c>
    </row>
    <row r="185" spans="1:48" ht="14.25">
      <c r="A185" s="74"/>
      <c r="B185" s="39">
        <f>IFERROR((INDEX(GrantList[Account],MATCH(A185,GrantList[Fund],0))),0)</f>
        <v>0</v>
      </c>
      <c r="C185" s="39">
        <f>IFERROR((INDEX(GrantList[Fund Desc],MATCH(A185,GrantList[Fund],0))),0)</f>
        <v>0</v>
      </c>
      <c r="D185" s="37">
        <f>+AI185</f>
        <v>0</v>
      </c>
      <c r="E185" s="38">
        <f>IFERROR((INDEX(GrantList[Study Type],MATCH(A185,GrantList[Fund],0))),0)</f>
        <v>0</v>
      </c>
      <c r="F185" s="36" t="s">
        <v>17</v>
      </c>
      <c r="G185" s="35">
        <f>IFERROR((INDEX(GrantList[Budget End Date],MATCH(A185,GrantList[Fund],0))),0)</f>
        <v>0</v>
      </c>
      <c r="H185" s="34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6">
        <f>SUM(I185:T185)/12</f>
        <v>0</v>
      </c>
      <c r="V185" s="33"/>
      <c r="W185" s="78">
        <f>IF(W$4&lt;$G185,I185*$E$182,0)</f>
        <v>0</v>
      </c>
      <c r="X185" s="78">
        <f t="shared" ref="X185:AH192" si="183">IF(X$4&lt;$G185,J185*$E$182,0)</f>
        <v>0</v>
      </c>
      <c r="Y185" s="78">
        <f t="shared" si="183"/>
        <v>0</v>
      </c>
      <c r="Z185" s="78">
        <f t="shared" si="183"/>
        <v>0</v>
      </c>
      <c r="AA185" s="78">
        <f t="shared" si="183"/>
        <v>0</v>
      </c>
      <c r="AB185" s="78">
        <f t="shared" si="183"/>
        <v>0</v>
      </c>
      <c r="AC185" s="78">
        <f t="shared" si="183"/>
        <v>0</v>
      </c>
      <c r="AD185" s="78">
        <f t="shared" si="183"/>
        <v>0</v>
      </c>
      <c r="AE185" s="78">
        <f t="shared" si="183"/>
        <v>0</v>
      </c>
      <c r="AF185" s="78">
        <f t="shared" si="183"/>
        <v>0</v>
      </c>
      <c r="AG185" s="78">
        <f t="shared" si="183"/>
        <v>0</v>
      </c>
      <c r="AH185" s="78">
        <f t="shared" si="183"/>
        <v>0</v>
      </c>
      <c r="AI185" s="79">
        <f>SUM(W185:AH185)</f>
        <v>0</v>
      </c>
      <c r="AK185" s="78">
        <f>IF(AND(AK$4&lt;=$G185,$F185="Full Time",$E185="Non-Federal"),W185*$AO$2,IF(AND(AK$4&lt;=$G185,$F185="Full Time",$E185="Federal"),W185*$AL$2,(IF(AND(AK$4&lt;=$G185,$F185="Part Time"),$W185*$AM$2,0))))</f>
        <v>0</v>
      </c>
      <c r="AL185" s="78">
        <f t="shared" ref="AL185:AV192" si="184">IF(AND(AL$4&lt;=$G185,$F185="Full Time",$E185="Non-Federal"),X185*$AO$2,IF(AND(AL$4&lt;=$G185,$F185="Full Time",$E185="Federal"),X185*$AL$2,(IF(AND(AL$4&lt;=$G185,$F185="Part Time"),$W185*$AM$2,0))))</f>
        <v>0</v>
      </c>
      <c r="AM185" s="78">
        <f t="shared" si="184"/>
        <v>0</v>
      </c>
      <c r="AN185" s="78">
        <f t="shared" si="184"/>
        <v>0</v>
      </c>
      <c r="AO185" s="78">
        <f t="shared" si="184"/>
        <v>0</v>
      </c>
      <c r="AP185" s="78">
        <f t="shared" si="184"/>
        <v>0</v>
      </c>
      <c r="AQ185" s="78">
        <f t="shared" si="184"/>
        <v>0</v>
      </c>
      <c r="AR185" s="78">
        <f t="shared" si="184"/>
        <v>0</v>
      </c>
      <c r="AS185" s="78">
        <f t="shared" si="184"/>
        <v>0</v>
      </c>
      <c r="AT185" s="78">
        <f t="shared" si="184"/>
        <v>0</v>
      </c>
      <c r="AU185" s="78">
        <f t="shared" si="184"/>
        <v>0</v>
      </c>
      <c r="AV185" s="78">
        <f t="shared" si="184"/>
        <v>0</v>
      </c>
    </row>
    <row r="186" spans="1:48" ht="14.25">
      <c r="A186" s="74"/>
      <c r="B186" s="39">
        <f>IFERROR((INDEX(GrantList[Account],MATCH(A186,GrantList[Fund],0))),0)</f>
        <v>0</v>
      </c>
      <c r="C186" s="39">
        <f>IFERROR((INDEX(GrantList[Fund Desc],MATCH(A186,GrantList[Fund],0))),0)</f>
        <v>0</v>
      </c>
      <c r="D186" s="37">
        <f t="shared" ref="D186:D192" si="185">+AI186</f>
        <v>0</v>
      </c>
      <c r="E186" s="38">
        <f>IFERROR((INDEX(GrantList[Study Type],MATCH(A186,GrantList[Fund],0))),0)</f>
        <v>0</v>
      </c>
      <c r="F186" s="36" t="str">
        <f>F185</f>
        <v>Full Time</v>
      </c>
      <c r="G186" s="35">
        <f>IFERROR((INDEX(GrantList[Budget End Date],MATCH(A186,GrantList[Fund],0))),0)</f>
        <v>0</v>
      </c>
      <c r="H186" s="34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6">
        <f t="shared" ref="U186:U193" si="186">SUM(I186:T186)/12</f>
        <v>0</v>
      </c>
      <c r="V186" s="33"/>
      <c r="W186" s="78">
        <f t="shared" ref="W186:W192" si="187">IF(W$4&lt;$G186,I186*$E$182,0)</f>
        <v>0</v>
      </c>
      <c r="X186" s="78">
        <f t="shared" si="183"/>
        <v>0</v>
      </c>
      <c r="Y186" s="78">
        <f t="shared" si="183"/>
        <v>0</v>
      </c>
      <c r="Z186" s="78">
        <f t="shared" si="183"/>
        <v>0</v>
      </c>
      <c r="AA186" s="78">
        <f t="shared" si="183"/>
        <v>0</v>
      </c>
      <c r="AB186" s="78">
        <f t="shared" si="183"/>
        <v>0</v>
      </c>
      <c r="AC186" s="78">
        <f t="shared" si="183"/>
        <v>0</v>
      </c>
      <c r="AD186" s="78">
        <f t="shared" si="183"/>
        <v>0</v>
      </c>
      <c r="AE186" s="78">
        <f t="shared" si="183"/>
        <v>0</v>
      </c>
      <c r="AF186" s="78">
        <f t="shared" si="183"/>
        <v>0</v>
      </c>
      <c r="AG186" s="78">
        <f t="shared" si="183"/>
        <v>0</v>
      </c>
      <c r="AH186" s="78">
        <f t="shared" si="183"/>
        <v>0</v>
      </c>
      <c r="AI186" s="79">
        <f t="shared" ref="AI186:AI192" si="188">SUM(W186:AH186)</f>
        <v>0</v>
      </c>
      <c r="AK186" s="78">
        <f t="shared" ref="AK186:AK192" si="189">IF(AND(AK$4&lt;=$G186,$F186="Full Time",$E186="Non-Federal"),W186*$AO$2,IF(AND(AK$4&lt;=$G186,$F186="Full Time",$E186="Federal"),W186*$AL$2,(IF(AND(AK$4&lt;=$G186,$F186="Part Time"),$W186*$AM$2,0))))</f>
        <v>0</v>
      </c>
      <c r="AL186" s="78">
        <f t="shared" si="184"/>
        <v>0</v>
      </c>
      <c r="AM186" s="78">
        <f t="shared" si="184"/>
        <v>0</v>
      </c>
      <c r="AN186" s="78">
        <f t="shared" si="184"/>
        <v>0</v>
      </c>
      <c r="AO186" s="78">
        <f t="shared" si="184"/>
        <v>0</v>
      </c>
      <c r="AP186" s="78">
        <f t="shared" si="184"/>
        <v>0</v>
      </c>
      <c r="AQ186" s="78">
        <f t="shared" si="184"/>
        <v>0</v>
      </c>
      <c r="AR186" s="78">
        <f t="shared" si="184"/>
        <v>0</v>
      </c>
      <c r="AS186" s="78">
        <f t="shared" si="184"/>
        <v>0</v>
      </c>
      <c r="AT186" s="78">
        <f t="shared" si="184"/>
        <v>0</v>
      </c>
      <c r="AU186" s="78">
        <f t="shared" si="184"/>
        <v>0</v>
      </c>
      <c r="AV186" s="78">
        <f t="shared" si="184"/>
        <v>0</v>
      </c>
    </row>
    <row r="187" spans="1:48" ht="14.25">
      <c r="A187" s="74"/>
      <c r="B187" s="39">
        <f>IFERROR((INDEX(GrantList[Account],MATCH(A187,GrantList[Fund],0))),0)</f>
        <v>0</v>
      </c>
      <c r="C187" s="39">
        <f>IFERROR((INDEX(GrantList[Fund Desc],MATCH(A187,GrantList[Fund],0))),0)</f>
        <v>0</v>
      </c>
      <c r="D187" s="37">
        <f t="shared" si="185"/>
        <v>0</v>
      </c>
      <c r="E187" s="38">
        <f>IFERROR((INDEX(GrantList[Study Type],MATCH(A187,GrantList[Fund],0))),0)</f>
        <v>0</v>
      </c>
      <c r="F187" s="36" t="str">
        <f t="shared" ref="F187:F192" si="190">F186</f>
        <v>Full Time</v>
      </c>
      <c r="G187" s="35">
        <f>IFERROR((INDEX(GrantList[Budget End Date],MATCH(A187,GrantList[Fund],0))),0)</f>
        <v>0</v>
      </c>
      <c r="H187" s="34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6">
        <f t="shared" si="186"/>
        <v>0</v>
      </c>
      <c r="V187" s="33"/>
      <c r="W187" s="78">
        <f t="shared" si="187"/>
        <v>0</v>
      </c>
      <c r="X187" s="78">
        <f t="shared" si="183"/>
        <v>0</v>
      </c>
      <c r="Y187" s="78">
        <f t="shared" si="183"/>
        <v>0</v>
      </c>
      <c r="Z187" s="78">
        <f t="shared" si="183"/>
        <v>0</v>
      </c>
      <c r="AA187" s="78">
        <f t="shared" si="183"/>
        <v>0</v>
      </c>
      <c r="AB187" s="78">
        <f t="shared" si="183"/>
        <v>0</v>
      </c>
      <c r="AC187" s="78">
        <f t="shared" si="183"/>
        <v>0</v>
      </c>
      <c r="AD187" s="78">
        <f t="shared" si="183"/>
        <v>0</v>
      </c>
      <c r="AE187" s="78">
        <f t="shared" si="183"/>
        <v>0</v>
      </c>
      <c r="AF187" s="78">
        <f t="shared" si="183"/>
        <v>0</v>
      </c>
      <c r="AG187" s="78">
        <f t="shared" si="183"/>
        <v>0</v>
      </c>
      <c r="AH187" s="78">
        <f t="shared" si="183"/>
        <v>0</v>
      </c>
      <c r="AI187" s="79">
        <f t="shared" si="188"/>
        <v>0</v>
      </c>
      <c r="AK187" s="78">
        <f t="shared" si="189"/>
        <v>0</v>
      </c>
      <c r="AL187" s="78">
        <f t="shared" si="184"/>
        <v>0</v>
      </c>
      <c r="AM187" s="78">
        <f t="shared" si="184"/>
        <v>0</v>
      </c>
      <c r="AN187" s="78">
        <f t="shared" si="184"/>
        <v>0</v>
      </c>
      <c r="AO187" s="78">
        <f t="shared" si="184"/>
        <v>0</v>
      </c>
      <c r="AP187" s="78">
        <f t="shared" si="184"/>
        <v>0</v>
      </c>
      <c r="AQ187" s="78">
        <f t="shared" si="184"/>
        <v>0</v>
      </c>
      <c r="AR187" s="78">
        <f t="shared" si="184"/>
        <v>0</v>
      </c>
      <c r="AS187" s="78">
        <f t="shared" si="184"/>
        <v>0</v>
      </c>
      <c r="AT187" s="78">
        <f t="shared" si="184"/>
        <v>0</v>
      </c>
      <c r="AU187" s="78">
        <f t="shared" si="184"/>
        <v>0</v>
      </c>
      <c r="AV187" s="78">
        <f t="shared" si="184"/>
        <v>0</v>
      </c>
    </row>
    <row r="188" spans="1:48" ht="14.25">
      <c r="A188" s="74"/>
      <c r="B188" s="39">
        <f>IFERROR((INDEX(GrantList[Account],MATCH(A188,GrantList[Fund],0))),0)</f>
        <v>0</v>
      </c>
      <c r="C188" s="39">
        <f>IFERROR((INDEX(GrantList[Fund Desc],MATCH(A188,GrantList[Fund],0))),0)</f>
        <v>0</v>
      </c>
      <c r="D188" s="37">
        <f t="shared" si="185"/>
        <v>0</v>
      </c>
      <c r="E188" s="38">
        <f>IFERROR((INDEX(GrantList[Study Type],MATCH(A188,GrantList[Fund],0))),0)</f>
        <v>0</v>
      </c>
      <c r="F188" s="36" t="str">
        <f t="shared" si="190"/>
        <v>Full Time</v>
      </c>
      <c r="G188" s="35">
        <f>IFERROR((INDEX(GrantList[Budget End Date],MATCH(A188,GrantList[Fund],0))),0)</f>
        <v>0</v>
      </c>
      <c r="H188" s="34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6">
        <f t="shared" si="186"/>
        <v>0</v>
      </c>
      <c r="V188" s="33"/>
      <c r="W188" s="78">
        <f t="shared" si="187"/>
        <v>0</v>
      </c>
      <c r="X188" s="78">
        <f t="shared" si="183"/>
        <v>0</v>
      </c>
      <c r="Y188" s="78">
        <f t="shared" si="183"/>
        <v>0</v>
      </c>
      <c r="Z188" s="78">
        <f t="shared" si="183"/>
        <v>0</v>
      </c>
      <c r="AA188" s="78">
        <f t="shared" si="183"/>
        <v>0</v>
      </c>
      <c r="AB188" s="78">
        <f t="shared" si="183"/>
        <v>0</v>
      </c>
      <c r="AC188" s="78">
        <f t="shared" si="183"/>
        <v>0</v>
      </c>
      <c r="AD188" s="78">
        <f t="shared" si="183"/>
        <v>0</v>
      </c>
      <c r="AE188" s="78">
        <f t="shared" si="183"/>
        <v>0</v>
      </c>
      <c r="AF188" s="78">
        <f t="shared" si="183"/>
        <v>0</v>
      </c>
      <c r="AG188" s="78">
        <f t="shared" si="183"/>
        <v>0</v>
      </c>
      <c r="AH188" s="78">
        <f t="shared" si="183"/>
        <v>0</v>
      </c>
      <c r="AI188" s="79">
        <f t="shared" si="188"/>
        <v>0</v>
      </c>
      <c r="AK188" s="78">
        <f t="shared" si="189"/>
        <v>0</v>
      </c>
      <c r="AL188" s="78">
        <f t="shared" si="184"/>
        <v>0</v>
      </c>
      <c r="AM188" s="78">
        <f t="shared" si="184"/>
        <v>0</v>
      </c>
      <c r="AN188" s="78">
        <f t="shared" si="184"/>
        <v>0</v>
      </c>
      <c r="AO188" s="78">
        <f t="shared" si="184"/>
        <v>0</v>
      </c>
      <c r="AP188" s="78">
        <f t="shared" si="184"/>
        <v>0</v>
      </c>
      <c r="AQ188" s="78">
        <f t="shared" si="184"/>
        <v>0</v>
      </c>
      <c r="AR188" s="78">
        <f t="shared" si="184"/>
        <v>0</v>
      </c>
      <c r="AS188" s="78">
        <f t="shared" si="184"/>
        <v>0</v>
      </c>
      <c r="AT188" s="78">
        <f t="shared" si="184"/>
        <v>0</v>
      </c>
      <c r="AU188" s="78">
        <f t="shared" si="184"/>
        <v>0</v>
      </c>
      <c r="AV188" s="78">
        <f t="shared" si="184"/>
        <v>0</v>
      </c>
    </row>
    <row r="189" spans="1:48" ht="14.25">
      <c r="A189" s="74"/>
      <c r="B189" s="39">
        <f>IFERROR((INDEX(GrantList[Account],MATCH(A189,GrantList[Fund],0))),0)</f>
        <v>0</v>
      </c>
      <c r="C189" s="39">
        <f>IFERROR((INDEX(GrantList[Fund Desc],MATCH(A189,GrantList[Fund],0))),0)</f>
        <v>0</v>
      </c>
      <c r="D189" s="37">
        <f t="shared" si="185"/>
        <v>0</v>
      </c>
      <c r="E189" s="38">
        <f>IFERROR((INDEX(GrantList[Study Type],MATCH(A189,GrantList[Fund],0))),0)</f>
        <v>0</v>
      </c>
      <c r="F189" s="36" t="str">
        <f t="shared" si="190"/>
        <v>Full Time</v>
      </c>
      <c r="G189" s="35">
        <f>IFERROR((INDEX(GrantList[Budget End Date],MATCH(A189,GrantList[Fund],0))),0)</f>
        <v>0</v>
      </c>
      <c r="H189" s="34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6">
        <f t="shared" si="186"/>
        <v>0</v>
      </c>
      <c r="V189" s="33"/>
      <c r="W189" s="78">
        <f t="shared" si="187"/>
        <v>0</v>
      </c>
      <c r="X189" s="78">
        <f t="shared" si="183"/>
        <v>0</v>
      </c>
      <c r="Y189" s="78">
        <f t="shared" si="183"/>
        <v>0</v>
      </c>
      <c r="Z189" s="78">
        <f t="shared" si="183"/>
        <v>0</v>
      </c>
      <c r="AA189" s="78">
        <f t="shared" si="183"/>
        <v>0</v>
      </c>
      <c r="AB189" s="78">
        <f t="shared" si="183"/>
        <v>0</v>
      </c>
      <c r="AC189" s="78">
        <f t="shared" si="183"/>
        <v>0</v>
      </c>
      <c r="AD189" s="78">
        <f t="shared" si="183"/>
        <v>0</v>
      </c>
      <c r="AE189" s="78">
        <f t="shared" si="183"/>
        <v>0</v>
      </c>
      <c r="AF189" s="78">
        <f t="shared" si="183"/>
        <v>0</v>
      </c>
      <c r="AG189" s="78">
        <f t="shared" si="183"/>
        <v>0</v>
      </c>
      <c r="AH189" s="78">
        <f t="shared" si="183"/>
        <v>0</v>
      </c>
      <c r="AI189" s="79">
        <f t="shared" si="188"/>
        <v>0</v>
      </c>
      <c r="AK189" s="78">
        <f t="shared" si="189"/>
        <v>0</v>
      </c>
      <c r="AL189" s="78">
        <f t="shared" si="184"/>
        <v>0</v>
      </c>
      <c r="AM189" s="78">
        <f t="shared" si="184"/>
        <v>0</v>
      </c>
      <c r="AN189" s="78">
        <f t="shared" si="184"/>
        <v>0</v>
      </c>
      <c r="AO189" s="78">
        <f t="shared" si="184"/>
        <v>0</v>
      </c>
      <c r="AP189" s="78">
        <f t="shared" si="184"/>
        <v>0</v>
      </c>
      <c r="AQ189" s="78">
        <f t="shared" si="184"/>
        <v>0</v>
      </c>
      <c r="AR189" s="78">
        <f t="shared" si="184"/>
        <v>0</v>
      </c>
      <c r="AS189" s="78">
        <f t="shared" si="184"/>
        <v>0</v>
      </c>
      <c r="AT189" s="78">
        <f t="shared" si="184"/>
        <v>0</v>
      </c>
      <c r="AU189" s="78">
        <f t="shared" si="184"/>
        <v>0</v>
      </c>
      <c r="AV189" s="78">
        <f t="shared" si="184"/>
        <v>0</v>
      </c>
    </row>
    <row r="190" spans="1:48" ht="14.25">
      <c r="A190" s="74"/>
      <c r="B190" s="39">
        <f>IFERROR((INDEX(GrantList[Account],MATCH(A190,GrantList[Fund],0))),0)</f>
        <v>0</v>
      </c>
      <c r="C190" s="39">
        <f>IFERROR((INDEX(GrantList[Fund Desc],MATCH(A190,GrantList[Fund],0))),0)</f>
        <v>0</v>
      </c>
      <c r="D190" s="37">
        <f t="shared" si="185"/>
        <v>0</v>
      </c>
      <c r="E190" s="38">
        <f>IFERROR((INDEX(GrantList[Study Type],MATCH(A190,GrantList[Fund],0))),0)</f>
        <v>0</v>
      </c>
      <c r="F190" s="36" t="str">
        <f t="shared" si="190"/>
        <v>Full Time</v>
      </c>
      <c r="G190" s="35">
        <f>IFERROR((INDEX(GrantList[Budget End Date],MATCH(A190,GrantList[Fund],0))),0)</f>
        <v>0</v>
      </c>
      <c r="H190" s="34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6">
        <f t="shared" si="186"/>
        <v>0</v>
      </c>
      <c r="V190" s="33"/>
      <c r="W190" s="78">
        <f t="shared" si="187"/>
        <v>0</v>
      </c>
      <c r="X190" s="78">
        <f t="shared" si="183"/>
        <v>0</v>
      </c>
      <c r="Y190" s="78">
        <f t="shared" si="183"/>
        <v>0</v>
      </c>
      <c r="Z190" s="78">
        <f t="shared" si="183"/>
        <v>0</v>
      </c>
      <c r="AA190" s="78">
        <f t="shared" si="183"/>
        <v>0</v>
      </c>
      <c r="AB190" s="78">
        <f t="shared" si="183"/>
        <v>0</v>
      </c>
      <c r="AC190" s="78">
        <f t="shared" si="183"/>
        <v>0</v>
      </c>
      <c r="AD190" s="78">
        <f t="shared" si="183"/>
        <v>0</v>
      </c>
      <c r="AE190" s="78">
        <f t="shared" si="183"/>
        <v>0</v>
      </c>
      <c r="AF190" s="78">
        <f t="shared" si="183"/>
        <v>0</v>
      </c>
      <c r="AG190" s="78">
        <f t="shared" si="183"/>
        <v>0</v>
      </c>
      <c r="AH190" s="78">
        <f t="shared" si="183"/>
        <v>0</v>
      </c>
      <c r="AI190" s="79">
        <f t="shared" si="188"/>
        <v>0</v>
      </c>
      <c r="AK190" s="78">
        <f t="shared" si="189"/>
        <v>0</v>
      </c>
      <c r="AL190" s="78">
        <f t="shared" si="184"/>
        <v>0</v>
      </c>
      <c r="AM190" s="78">
        <f t="shared" si="184"/>
        <v>0</v>
      </c>
      <c r="AN190" s="78">
        <f t="shared" si="184"/>
        <v>0</v>
      </c>
      <c r="AO190" s="78">
        <f t="shared" si="184"/>
        <v>0</v>
      </c>
      <c r="AP190" s="78">
        <f t="shared" si="184"/>
        <v>0</v>
      </c>
      <c r="AQ190" s="78">
        <f t="shared" si="184"/>
        <v>0</v>
      </c>
      <c r="AR190" s="78">
        <f t="shared" si="184"/>
        <v>0</v>
      </c>
      <c r="AS190" s="78">
        <f t="shared" si="184"/>
        <v>0</v>
      </c>
      <c r="AT190" s="78">
        <f t="shared" si="184"/>
        <v>0</v>
      </c>
      <c r="AU190" s="78">
        <f t="shared" si="184"/>
        <v>0</v>
      </c>
      <c r="AV190" s="78">
        <f t="shared" si="184"/>
        <v>0</v>
      </c>
    </row>
    <row r="191" spans="1:48" ht="14.25">
      <c r="A191" s="74"/>
      <c r="B191" s="39">
        <f>IFERROR((INDEX(GrantList[Account],MATCH(A191,GrantList[Fund],0))),0)</f>
        <v>0</v>
      </c>
      <c r="C191" s="39">
        <f>IFERROR((INDEX(GrantList[Fund Desc],MATCH(A191,GrantList[Fund],0))),0)</f>
        <v>0</v>
      </c>
      <c r="D191" s="37">
        <f t="shared" si="185"/>
        <v>0</v>
      </c>
      <c r="E191" s="38">
        <f>IFERROR((INDEX(GrantList[Study Type],MATCH(A191,GrantList[Fund],0))),0)</f>
        <v>0</v>
      </c>
      <c r="F191" s="36" t="str">
        <f t="shared" si="190"/>
        <v>Full Time</v>
      </c>
      <c r="G191" s="35">
        <f>IFERROR((INDEX(GrantList[Budget End Date],MATCH(A191,GrantList[Fund],0))),0)</f>
        <v>0</v>
      </c>
      <c r="H191" s="34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6">
        <f t="shared" si="186"/>
        <v>0</v>
      </c>
      <c r="V191" s="33"/>
      <c r="W191" s="78">
        <f t="shared" si="187"/>
        <v>0</v>
      </c>
      <c r="X191" s="78">
        <f t="shared" si="183"/>
        <v>0</v>
      </c>
      <c r="Y191" s="78">
        <f t="shared" si="183"/>
        <v>0</v>
      </c>
      <c r="Z191" s="78">
        <f t="shared" si="183"/>
        <v>0</v>
      </c>
      <c r="AA191" s="78">
        <f t="shared" si="183"/>
        <v>0</v>
      </c>
      <c r="AB191" s="78">
        <f t="shared" si="183"/>
        <v>0</v>
      </c>
      <c r="AC191" s="78">
        <f t="shared" si="183"/>
        <v>0</v>
      </c>
      <c r="AD191" s="78">
        <f t="shared" si="183"/>
        <v>0</v>
      </c>
      <c r="AE191" s="78">
        <f t="shared" si="183"/>
        <v>0</v>
      </c>
      <c r="AF191" s="78">
        <f t="shared" si="183"/>
        <v>0</v>
      </c>
      <c r="AG191" s="78">
        <f t="shared" si="183"/>
        <v>0</v>
      </c>
      <c r="AH191" s="78">
        <f t="shared" si="183"/>
        <v>0</v>
      </c>
      <c r="AI191" s="79">
        <f t="shared" si="188"/>
        <v>0</v>
      </c>
      <c r="AK191" s="78">
        <f t="shared" si="189"/>
        <v>0</v>
      </c>
      <c r="AL191" s="78">
        <f t="shared" si="184"/>
        <v>0</v>
      </c>
      <c r="AM191" s="78">
        <f t="shared" si="184"/>
        <v>0</v>
      </c>
      <c r="AN191" s="78">
        <f t="shared" si="184"/>
        <v>0</v>
      </c>
      <c r="AO191" s="78">
        <f t="shared" si="184"/>
        <v>0</v>
      </c>
      <c r="AP191" s="78">
        <f t="shared" si="184"/>
        <v>0</v>
      </c>
      <c r="AQ191" s="78">
        <f t="shared" si="184"/>
        <v>0</v>
      </c>
      <c r="AR191" s="78">
        <f t="shared" si="184"/>
        <v>0</v>
      </c>
      <c r="AS191" s="78">
        <f t="shared" si="184"/>
        <v>0</v>
      </c>
      <c r="AT191" s="78">
        <f t="shared" si="184"/>
        <v>0</v>
      </c>
      <c r="AU191" s="78">
        <f t="shared" si="184"/>
        <v>0</v>
      </c>
      <c r="AV191" s="78">
        <f t="shared" si="184"/>
        <v>0</v>
      </c>
    </row>
    <row r="192" spans="1:48" ht="14.25">
      <c r="A192" s="74"/>
      <c r="B192" s="39">
        <f>IFERROR((INDEX(GrantList[Account],MATCH(A192,GrantList[Fund],0))),0)</f>
        <v>0</v>
      </c>
      <c r="C192" s="39">
        <f>IFERROR((INDEX(GrantList[Fund Desc],MATCH(A192,GrantList[Fund],0))),0)</f>
        <v>0</v>
      </c>
      <c r="D192" s="37">
        <f t="shared" si="185"/>
        <v>0</v>
      </c>
      <c r="E192" s="38">
        <f>IFERROR((INDEX(GrantList[Study Type],MATCH(A192,GrantList[Fund],0))),0)</f>
        <v>0</v>
      </c>
      <c r="F192" s="36" t="str">
        <f t="shared" si="190"/>
        <v>Full Time</v>
      </c>
      <c r="G192" s="35">
        <f>IFERROR((INDEX(GrantList[Budget End Date],MATCH(A192,GrantList[Fund],0))),0)</f>
        <v>0</v>
      </c>
      <c r="H192" s="34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6">
        <f t="shared" si="186"/>
        <v>0</v>
      </c>
      <c r="V192" s="33"/>
      <c r="W192" s="78">
        <f t="shared" si="187"/>
        <v>0</v>
      </c>
      <c r="X192" s="78">
        <f t="shared" si="183"/>
        <v>0</v>
      </c>
      <c r="Y192" s="78">
        <f t="shared" si="183"/>
        <v>0</v>
      </c>
      <c r="Z192" s="78">
        <f t="shared" si="183"/>
        <v>0</v>
      </c>
      <c r="AA192" s="78">
        <f t="shared" si="183"/>
        <v>0</v>
      </c>
      <c r="AB192" s="78">
        <f t="shared" si="183"/>
        <v>0</v>
      </c>
      <c r="AC192" s="78">
        <f t="shared" si="183"/>
        <v>0</v>
      </c>
      <c r="AD192" s="78">
        <f t="shared" si="183"/>
        <v>0</v>
      </c>
      <c r="AE192" s="78">
        <f t="shared" si="183"/>
        <v>0</v>
      </c>
      <c r="AF192" s="78">
        <f t="shared" si="183"/>
        <v>0</v>
      </c>
      <c r="AG192" s="78">
        <f t="shared" si="183"/>
        <v>0</v>
      </c>
      <c r="AH192" s="78">
        <f t="shared" si="183"/>
        <v>0</v>
      </c>
      <c r="AI192" s="79">
        <f t="shared" si="188"/>
        <v>0</v>
      </c>
      <c r="AK192" s="78">
        <f t="shared" si="189"/>
        <v>0</v>
      </c>
      <c r="AL192" s="78">
        <f t="shared" si="184"/>
        <v>0</v>
      </c>
      <c r="AM192" s="78">
        <f t="shared" si="184"/>
        <v>0</v>
      </c>
      <c r="AN192" s="78">
        <f t="shared" si="184"/>
        <v>0</v>
      </c>
      <c r="AO192" s="78">
        <f t="shared" si="184"/>
        <v>0</v>
      </c>
      <c r="AP192" s="78">
        <f t="shared" si="184"/>
        <v>0</v>
      </c>
      <c r="AQ192" s="78">
        <f t="shared" si="184"/>
        <v>0</v>
      </c>
      <c r="AR192" s="78">
        <f t="shared" si="184"/>
        <v>0</v>
      </c>
      <c r="AS192" s="78">
        <f t="shared" si="184"/>
        <v>0</v>
      </c>
      <c r="AT192" s="78">
        <f t="shared" si="184"/>
        <v>0</v>
      </c>
      <c r="AU192" s="78">
        <f t="shared" si="184"/>
        <v>0</v>
      </c>
      <c r="AV192" s="78">
        <f t="shared" si="184"/>
        <v>0</v>
      </c>
    </row>
    <row r="193" spans="1:48" ht="13.5" customHeight="1">
      <c r="C193" s="32" t="s">
        <v>16</v>
      </c>
      <c r="D193" s="31">
        <f>SUM(D185:D192)</f>
        <v>0</v>
      </c>
      <c r="E193" s="30"/>
      <c r="F193" s="29"/>
      <c r="I193" s="76">
        <f t="shared" ref="I193:T193" si="191">SUM(I185:I192)</f>
        <v>0</v>
      </c>
      <c r="J193" s="76">
        <f t="shared" si="191"/>
        <v>0</v>
      </c>
      <c r="K193" s="76">
        <f t="shared" si="191"/>
        <v>0</v>
      </c>
      <c r="L193" s="76">
        <f t="shared" si="191"/>
        <v>0</v>
      </c>
      <c r="M193" s="76">
        <f t="shared" si="191"/>
        <v>0</v>
      </c>
      <c r="N193" s="76">
        <f t="shared" si="191"/>
        <v>0</v>
      </c>
      <c r="O193" s="76">
        <f t="shared" si="191"/>
        <v>0</v>
      </c>
      <c r="P193" s="76">
        <f t="shared" si="191"/>
        <v>0</v>
      </c>
      <c r="Q193" s="76">
        <f t="shared" si="191"/>
        <v>0</v>
      </c>
      <c r="R193" s="76">
        <f t="shared" si="191"/>
        <v>0</v>
      </c>
      <c r="S193" s="76">
        <f t="shared" si="191"/>
        <v>0</v>
      </c>
      <c r="T193" s="76">
        <f t="shared" si="191"/>
        <v>0</v>
      </c>
      <c r="U193" s="76">
        <f t="shared" si="186"/>
        <v>0</v>
      </c>
      <c r="V193" s="26"/>
      <c r="W193" s="78">
        <f>SUM(W185:W192)</f>
        <v>0</v>
      </c>
      <c r="X193" s="78">
        <f t="shared" ref="X193:AH193" si="192">SUM(X185:X192)</f>
        <v>0</v>
      </c>
      <c r="Y193" s="78">
        <f t="shared" si="192"/>
        <v>0</v>
      </c>
      <c r="Z193" s="78">
        <f t="shared" si="192"/>
        <v>0</v>
      </c>
      <c r="AA193" s="78">
        <f t="shared" si="192"/>
        <v>0</v>
      </c>
      <c r="AB193" s="78">
        <f t="shared" si="192"/>
        <v>0</v>
      </c>
      <c r="AC193" s="78">
        <f t="shared" si="192"/>
        <v>0</v>
      </c>
      <c r="AD193" s="78">
        <f t="shared" si="192"/>
        <v>0</v>
      </c>
      <c r="AE193" s="78">
        <f t="shared" si="192"/>
        <v>0</v>
      </c>
      <c r="AF193" s="78">
        <f t="shared" si="192"/>
        <v>0</v>
      </c>
      <c r="AG193" s="78">
        <f t="shared" si="192"/>
        <v>0</v>
      </c>
      <c r="AH193" s="78">
        <f t="shared" si="192"/>
        <v>0</v>
      </c>
      <c r="AI193" s="78">
        <f t="shared" ref="AI193" si="193">SUM(AI185:AI192)</f>
        <v>0</v>
      </c>
      <c r="AK193" s="78">
        <f>SUM(AK185:AK192)</f>
        <v>0</v>
      </c>
      <c r="AL193" s="78">
        <f t="shared" ref="AL193:AV193" si="194">SUM(AL185:AL192)</f>
        <v>0</v>
      </c>
      <c r="AM193" s="78">
        <f t="shared" si="194"/>
        <v>0</v>
      </c>
      <c r="AN193" s="78">
        <f t="shared" si="194"/>
        <v>0</v>
      </c>
      <c r="AO193" s="78">
        <f t="shared" si="194"/>
        <v>0</v>
      </c>
      <c r="AP193" s="78">
        <f t="shared" si="194"/>
        <v>0</v>
      </c>
      <c r="AQ193" s="78">
        <f t="shared" si="194"/>
        <v>0</v>
      </c>
      <c r="AR193" s="78">
        <f t="shared" si="194"/>
        <v>0</v>
      </c>
      <c r="AS193" s="78">
        <f t="shared" si="194"/>
        <v>0</v>
      </c>
      <c r="AT193" s="78">
        <f t="shared" si="194"/>
        <v>0</v>
      </c>
      <c r="AU193" s="78">
        <f t="shared" si="194"/>
        <v>0</v>
      </c>
      <c r="AV193" s="78">
        <f t="shared" si="194"/>
        <v>0</v>
      </c>
    </row>
    <row r="194" spans="1:48">
      <c r="D194" s="25">
        <f>+D193-D182</f>
        <v>0</v>
      </c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7"/>
      <c r="V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7" spans="1:48" ht="12.75">
      <c r="A197" s="47" t="s">
        <v>90</v>
      </c>
      <c r="B197" s="47"/>
      <c r="D197" s="46"/>
      <c r="E197" s="45">
        <f>D197/12</f>
        <v>0</v>
      </c>
      <c r="F197" s="24" t="s">
        <v>24</v>
      </c>
      <c r="AL197" s="73">
        <v>0.30499999999999999</v>
      </c>
      <c r="AM197" s="73">
        <v>0.09</v>
      </c>
      <c r="AO197" s="73">
        <v>0.32600000000000001</v>
      </c>
    </row>
    <row r="198" spans="1:48" ht="12.75">
      <c r="A198" s="47" t="s">
        <v>91</v>
      </c>
      <c r="B198" s="44"/>
      <c r="J198" s="43"/>
      <c r="K198" s="43"/>
      <c r="L198" s="43"/>
      <c r="M198" s="43"/>
      <c r="N198" s="43"/>
      <c r="AK198" s="24" t="s">
        <v>23</v>
      </c>
    </row>
    <row r="199" spans="1:48">
      <c r="A199" s="42" t="s">
        <v>15</v>
      </c>
      <c r="B199" s="42" t="s">
        <v>14</v>
      </c>
      <c r="C199" s="42" t="s">
        <v>13</v>
      </c>
      <c r="D199" s="42" t="s">
        <v>21</v>
      </c>
      <c r="E199" s="42" t="s">
        <v>22</v>
      </c>
      <c r="F199" s="42" t="s">
        <v>20</v>
      </c>
      <c r="G199" s="42" t="s">
        <v>19</v>
      </c>
      <c r="I199" s="40">
        <f>I184</f>
        <v>44743</v>
      </c>
      <c r="J199" s="40">
        <f t="shared" ref="J199:T199" si="195">J184</f>
        <v>44774</v>
      </c>
      <c r="K199" s="40">
        <f t="shared" si="195"/>
        <v>44805</v>
      </c>
      <c r="L199" s="40">
        <f t="shared" si="195"/>
        <v>44835</v>
      </c>
      <c r="M199" s="40">
        <f t="shared" si="195"/>
        <v>44866</v>
      </c>
      <c r="N199" s="40">
        <f t="shared" si="195"/>
        <v>44896</v>
      </c>
      <c r="O199" s="40">
        <f t="shared" si="195"/>
        <v>44927</v>
      </c>
      <c r="P199" s="40">
        <f t="shared" si="195"/>
        <v>44958</v>
      </c>
      <c r="Q199" s="40">
        <f t="shared" si="195"/>
        <v>44986</v>
      </c>
      <c r="R199" s="40">
        <f t="shared" si="195"/>
        <v>45017</v>
      </c>
      <c r="S199" s="40">
        <f t="shared" si="195"/>
        <v>45047</v>
      </c>
      <c r="T199" s="40">
        <f t="shared" si="195"/>
        <v>45078</v>
      </c>
      <c r="U199" s="41" t="s">
        <v>57</v>
      </c>
      <c r="W199" s="40">
        <f>I199</f>
        <v>44743</v>
      </c>
      <c r="X199" s="40">
        <f t="shared" ref="X199:AH199" si="196">J199</f>
        <v>44774</v>
      </c>
      <c r="Y199" s="40">
        <f t="shared" si="196"/>
        <v>44805</v>
      </c>
      <c r="Z199" s="40">
        <f t="shared" si="196"/>
        <v>44835</v>
      </c>
      <c r="AA199" s="40">
        <f t="shared" si="196"/>
        <v>44866</v>
      </c>
      <c r="AB199" s="40">
        <f t="shared" si="196"/>
        <v>44896</v>
      </c>
      <c r="AC199" s="40">
        <f t="shared" si="196"/>
        <v>44927</v>
      </c>
      <c r="AD199" s="40">
        <f t="shared" si="196"/>
        <v>44958</v>
      </c>
      <c r="AE199" s="40">
        <f t="shared" si="196"/>
        <v>44986</v>
      </c>
      <c r="AF199" s="40">
        <f t="shared" si="196"/>
        <v>45017</v>
      </c>
      <c r="AG199" s="40">
        <f t="shared" si="196"/>
        <v>45047</v>
      </c>
      <c r="AH199" s="40">
        <f t="shared" si="196"/>
        <v>45078</v>
      </c>
      <c r="AI199" s="41" t="s">
        <v>18</v>
      </c>
      <c r="AK199" s="40">
        <f>W199</f>
        <v>44743</v>
      </c>
      <c r="AL199" s="40">
        <f t="shared" ref="AL199:AV199" si="197">X199</f>
        <v>44774</v>
      </c>
      <c r="AM199" s="40">
        <f t="shared" si="197"/>
        <v>44805</v>
      </c>
      <c r="AN199" s="40">
        <f t="shared" si="197"/>
        <v>44835</v>
      </c>
      <c r="AO199" s="40">
        <f t="shared" si="197"/>
        <v>44866</v>
      </c>
      <c r="AP199" s="40">
        <f t="shared" si="197"/>
        <v>44896</v>
      </c>
      <c r="AQ199" s="40">
        <f t="shared" si="197"/>
        <v>44927</v>
      </c>
      <c r="AR199" s="40">
        <f t="shared" si="197"/>
        <v>44958</v>
      </c>
      <c r="AS199" s="40">
        <f t="shared" si="197"/>
        <v>44986</v>
      </c>
      <c r="AT199" s="40">
        <f t="shared" si="197"/>
        <v>45017</v>
      </c>
      <c r="AU199" s="40">
        <f t="shared" si="197"/>
        <v>45047</v>
      </c>
      <c r="AV199" s="40">
        <f t="shared" si="197"/>
        <v>45078</v>
      </c>
    </row>
    <row r="200" spans="1:48" ht="14.25">
      <c r="A200" s="74"/>
      <c r="B200" s="39">
        <f>IFERROR((INDEX(GrantList[Account],MATCH(A200,GrantList[Fund],0))),0)</f>
        <v>0</v>
      </c>
      <c r="C200" s="39">
        <f>IFERROR((INDEX(GrantList[Fund Desc],MATCH(A200,GrantList[Fund],0))),0)</f>
        <v>0</v>
      </c>
      <c r="D200" s="37">
        <f>+AI200</f>
        <v>0</v>
      </c>
      <c r="E200" s="38">
        <f>IFERROR((INDEX(GrantList[Study Type],MATCH(A200,GrantList[Fund],0))),0)</f>
        <v>0</v>
      </c>
      <c r="F200" s="36" t="s">
        <v>17</v>
      </c>
      <c r="G200" s="35">
        <f>IFERROR((INDEX(GrantList[Budget End Date],MATCH(A200,GrantList[Fund],0))),0)</f>
        <v>0</v>
      </c>
      <c r="H200" s="34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6">
        <f>SUM(I200:T200)/12</f>
        <v>0</v>
      </c>
      <c r="V200" s="33"/>
      <c r="W200" s="78">
        <f>IF(W$4&lt;$G200,I200*$E$197,0)</f>
        <v>0</v>
      </c>
      <c r="X200" s="78">
        <f t="shared" ref="X200:AH207" si="198">IF(X$4&lt;$G200,J200*$E$197,0)</f>
        <v>0</v>
      </c>
      <c r="Y200" s="78">
        <f t="shared" si="198"/>
        <v>0</v>
      </c>
      <c r="Z200" s="78">
        <f t="shared" si="198"/>
        <v>0</v>
      </c>
      <c r="AA200" s="78">
        <f t="shared" si="198"/>
        <v>0</v>
      </c>
      <c r="AB200" s="78">
        <f t="shared" si="198"/>
        <v>0</v>
      </c>
      <c r="AC200" s="78">
        <f t="shared" si="198"/>
        <v>0</v>
      </c>
      <c r="AD200" s="78">
        <f t="shared" si="198"/>
        <v>0</v>
      </c>
      <c r="AE200" s="78">
        <f t="shared" si="198"/>
        <v>0</v>
      </c>
      <c r="AF200" s="78">
        <f t="shared" si="198"/>
        <v>0</v>
      </c>
      <c r="AG200" s="78">
        <f t="shared" si="198"/>
        <v>0</v>
      </c>
      <c r="AH200" s="78">
        <f t="shared" si="198"/>
        <v>0</v>
      </c>
      <c r="AI200" s="79">
        <f>SUM(W200:AH200)</f>
        <v>0</v>
      </c>
      <c r="AK200" s="78">
        <f>IF(AND(AK$4&lt;=$G200,$F200="Full Time",$E200="Non-Federal"),W200*$AO$2,IF(AND(AK$4&lt;=$G200,$F200="Full Time",$E200="Federal"),W200*$AL$2,(IF(AND(AK$4&lt;=$G200,$F200="Part Time"),$W200*$AM$2,0))))</f>
        <v>0</v>
      </c>
      <c r="AL200" s="78">
        <f t="shared" ref="AL200:AV207" si="199">IF(AND(AL$4&lt;=$G200,$F200="Full Time",$E200="Non-Federal"),X200*$AO$2,IF(AND(AL$4&lt;=$G200,$F200="Full Time",$E200="Federal"),X200*$AL$2,(IF(AND(AL$4&lt;=$G200,$F200="Part Time"),$W200*$AM$2,0))))</f>
        <v>0</v>
      </c>
      <c r="AM200" s="78">
        <f t="shared" si="199"/>
        <v>0</v>
      </c>
      <c r="AN200" s="78">
        <f t="shared" si="199"/>
        <v>0</v>
      </c>
      <c r="AO200" s="78">
        <f t="shared" si="199"/>
        <v>0</v>
      </c>
      <c r="AP200" s="78">
        <f t="shared" si="199"/>
        <v>0</v>
      </c>
      <c r="AQ200" s="78">
        <f t="shared" si="199"/>
        <v>0</v>
      </c>
      <c r="AR200" s="78">
        <f t="shared" si="199"/>
        <v>0</v>
      </c>
      <c r="AS200" s="78">
        <f t="shared" si="199"/>
        <v>0</v>
      </c>
      <c r="AT200" s="78">
        <f t="shared" si="199"/>
        <v>0</v>
      </c>
      <c r="AU200" s="78">
        <f t="shared" si="199"/>
        <v>0</v>
      </c>
      <c r="AV200" s="78">
        <f t="shared" si="199"/>
        <v>0</v>
      </c>
    </row>
    <row r="201" spans="1:48" ht="14.25">
      <c r="A201" s="74"/>
      <c r="B201" s="39">
        <f>IFERROR((INDEX(GrantList[Account],MATCH(A201,GrantList[Fund],0))),0)</f>
        <v>0</v>
      </c>
      <c r="C201" s="39">
        <f>IFERROR((INDEX(GrantList[Fund Desc],MATCH(A201,GrantList[Fund],0))),0)</f>
        <v>0</v>
      </c>
      <c r="D201" s="37">
        <f t="shared" ref="D201:D207" si="200">+AI201</f>
        <v>0</v>
      </c>
      <c r="E201" s="38">
        <f>IFERROR((INDEX(GrantList[Study Type],MATCH(A201,GrantList[Fund],0))),0)</f>
        <v>0</v>
      </c>
      <c r="F201" s="36" t="str">
        <f>F200</f>
        <v>Full Time</v>
      </c>
      <c r="G201" s="35">
        <f>IFERROR((INDEX(GrantList[Budget End Date],MATCH(A201,GrantList[Fund],0))),0)</f>
        <v>0</v>
      </c>
      <c r="H201" s="34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6">
        <f t="shared" ref="U201:U208" si="201">SUM(I201:T201)/12</f>
        <v>0</v>
      </c>
      <c r="V201" s="33"/>
      <c r="W201" s="78">
        <f t="shared" ref="W201:W207" si="202">IF(W$4&lt;$G201,I201*$E$197,0)</f>
        <v>0</v>
      </c>
      <c r="X201" s="78">
        <f t="shared" si="198"/>
        <v>0</v>
      </c>
      <c r="Y201" s="78">
        <f t="shared" si="198"/>
        <v>0</v>
      </c>
      <c r="Z201" s="78">
        <f t="shared" si="198"/>
        <v>0</v>
      </c>
      <c r="AA201" s="78">
        <f t="shared" si="198"/>
        <v>0</v>
      </c>
      <c r="AB201" s="78">
        <f t="shared" si="198"/>
        <v>0</v>
      </c>
      <c r="AC201" s="78">
        <f t="shared" si="198"/>
        <v>0</v>
      </c>
      <c r="AD201" s="78">
        <f t="shared" si="198"/>
        <v>0</v>
      </c>
      <c r="AE201" s="78">
        <f t="shared" si="198"/>
        <v>0</v>
      </c>
      <c r="AF201" s="78">
        <f t="shared" si="198"/>
        <v>0</v>
      </c>
      <c r="AG201" s="78">
        <f t="shared" si="198"/>
        <v>0</v>
      </c>
      <c r="AH201" s="78">
        <f t="shared" si="198"/>
        <v>0</v>
      </c>
      <c r="AI201" s="79">
        <f t="shared" ref="AI201:AI207" si="203">SUM(W201:AH201)</f>
        <v>0</v>
      </c>
      <c r="AK201" s="78">
        <f t="shared" ref="AK201:AK207" si="204">IF(AND(AK$4&lt;=$G201,$F201="Full Time",$E201="Non-Federal"),W201*$AO$2,IF(AND(AK$4&lt;=$G201,$F201="Full Time",$E201="Federal"),W201*$AL$2,(IF(AND(AK$4&lt;=$G201,$F201="Part Time"),$W201*$AM$2,0))))</f>
        <v>0</v>
      </c>
      <c r="AL201" s="78">
        <f t="shared" si="199"/>
        <v>0</v>
      </c>
      <c r="AM201" s="78">
        <f t="shared" si="199"/>
        <v>0</v>
      </c>
      <c r="AN201" s="78">
        <f t="shared" si="199"/>
        <v>0</v>
      </c>
      <c r="AO201" s="78">
        <f t="shared" si="199"/>
        <v>0</v>
      </c>
      <c r="AP201" s="78">
        <f t="shared" si="199"/>
        <v>0</v>
      </c>
      <c r="AQ201" s="78">
        <f t="shared" si="199"/>
        <v>0</v>
      </c>
      <c r="AR201" s="78">
        <f t="shared" si="199"/>
        <v>0</v>
      </c>
      <c r="AS201" s="78">
        <f t="shared" si="199"/>
        <v>0</v>
      </c>
      <c r="AT201" s="78">
        <f t="shared" si="199"/>
        <v>0</v>
      </c>
      <c r="AU201" s="78">
        <f t="shared" si="199"/>
        <v>0</v>
      </c>
      <c r="AV201" s="78">
        <f t="shared" si="199"/>
        <v>0</v>
      </c>
    </row>
    <row r="202" spans="1:48" ht="14.25">
      <c r="A202" s="74"/>
      <c r="B202" s="39">
        <f>IFERROR((INDEX(GrantList[Account],MATCH(A202,GrantList[Fund],0))),0)</f>
        <v>0</v>
      </c>
      <c r="C202" s="39">
        <f>IFERROR((INDEX(GrantList[Fund Desc],MATCH(A202,GrantList[Fund],0))),0)</f>
        <v>0</v>
      </c>
      <c r="D202" s="37">
        <f t="shared" si="200"/>
        <v>0</v>
      </c>
      <c r="E202" s="38">
        <f>IFERROR((INDEX(GrantList[Study Type],MATCH(A202,GrantList[Fund],0))),0)</f>
        <v>0</v>
      </c>
      <c r="F202" s="36" t="str">
        <f t="shared" ref="F202:F207" si="205">F201</f>
        <v>Full Time</v>
      </c>
      <c r="G202" s="35">
        <f>IFERROR((INDEX(GrantList[Budget End Date],MATCH(A202,GrantList[Fund],0))),0)</f>
        <v>0</v>
      </c>
      <c r="H202" s="34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6">
        <f t="shared" si="201"/>
        <v>0</v>
      </c>
      <c r="V202" s="33"/>
      <c r="W202" s="78">
        <f t="shared" si="202"/>
        <v>0</v>
      </c>
      <c r="X202" s="78">
        <f t="shared" si="198"/>
        <v>0</v>
      </c>
      <c r="Y202" s="78">
        <f t="shared" si="198"/>
        <v>0</v>
      </c>
      <c r="Z202" s="78">
        <f t="shared" si="198"/>
        <v>0</v>
      </c>
      <c r="AA202" s="78">
        <f t="shared" si="198"/>
        <v>0</v>
      </c>
      <c r="AB202" s="78">
        <f t="shared" si="198"/>
        <v>0</v>
      </c>
      <c r="AC202" s="78">
        <f t="shared" si="198"/>
        <v>0</v>
      </c>
      <c r="AD202" s="78">
        <f t="shared" si="198"/>
        <v>0</v>
      </c>
      <c r="AE202" s="78">
        <f t="shared" si="198"/>
        <v>0</v>
      </c>
      <c r="AF202" s="78">
        <f t="shared" si="198"/>
        <v>0</v>
      </c>
      <c r="AG202" s="78">
        <f t="shared" si="198"/>
        <v>0</v>
      </c>
      <c r="AH202" s="78">
        <f t="shared" si="198"/>
        <v>0</v>
      </c>
      <c r="AI202" s="79">
        <f t="shared" si="203"/>
        <v>0</v>
      </c>
      <c r="AK202" s="78">
        <f t="shared" si="204"/>
        <v>0</v>
      </c>
      <c r="AL202" s="78">
        <f t="shared" si="199"/>
        <v>0</v>
      </c>
      <c r="AM202" s="78">
        <f t="shared" si="199"/>
        <v>0</v>
      </c>
      <c r="AN202" s="78">
        <f t="shared" si="199"/>
        <v>0</v>
      </c>
      <c r="AO202" s="78">
        <f t="shared" si="199"/>
        <v>0</v>
      </c>
      <c r="AP202" s="78">
        <f t="shared" si="199"/>
        <v>0</v>
      </c>
      <c r="AQ202" s="78">
        <f t="shared" si="199"/>
        <v>0</v>
      </c>
      <c r="AR202" s="78">
        <f t="shared" si="199"/>
        <v>0</v>
      </c>
      <c r="AS202" s="78">
        <f t="shared" si="199"/>
        <v>0</v>
      </c>
      <c r="AT202" s="78">
        <f t="shared" si="199"/>
        <v>0</v>
      </c>
      <c r="AU202" s="78">
        <f t="shared" si="199"/>
        <v>0</v>
      </c>
      <c r="AV202" s="78">
        <f t="shared" si="199"/>
        <v>0</v>
      </c>
    </row>
    <row r="203" spans="1:48" ht="14.25">
      <c r="A203" s="74"/>
      <c r="B203" s="39">
        <f>IFERROR((INDEX(GrantList[Account],MATCH(A203,GrantList[Fund],0))),0)</f>
        <v>0</v>
      </c>
      <c r="C203" s="39">
        <f>IFERROR((INDEX(GrantList[Fund Desc],MATCH(A203,GrantList[Fund],0))),0)</f>
        <v>0</v>
      </c>
      <c r="D203" s="37">
        <f t="shared" si="200"/>
        <v>0</v>
      </c>
      <c r="E203" s="38">
        <f>IFERROR((INDEX(GrantList[Study Type],MATCH(A203,GrantList[Fund],0))),0)</f>
        <v>0</v>
      </c>
      <c r="F203" s="36" t="str">
        <f t="shared" si="205"/>
        <v>Full Time</v>
      </c>
      <c r="G203" s="35">
        <f>IFERROR((INDEX(GrantList[Budget End Date],MATCH(A203,GrantList[Fund],0))),0)</f>
        <v>0</v>
      </c>
      <c r="H203" s="34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6">
        <f t="shared" si="201"/>
        <v>0</v>
      </c>
      <c r="V203" s="33"/>
      <c r="W203" s="78">
        <f t="shared" si="202"/>
        <v>0</v>
      </c>
      <c r="X203" s="78">
        <f t="shared" si="198"/>
        <v>0</v>
      </c>
      <c r="Y203" s="78">
        <f t="shared" si="198"/>
        <v>0</v>
      </c>
      <c r="Z203" s="78">
        <f t="shared" si="198"/>
        <v>0</v>
      </c>
      <c r="AA203" s="78">
        <f t="shared" si="198"/>
        <v>0</v>
      </c>
      <c r="AB203" s="78">
        <f t="shared" si="198"/>
        <v>0</v>
      </c>
      <c r="AC203" s="78">
        <f t="shared" si="198"/>
        <v>0</v>
      </c>
      <c r="AD203" s="78">
        <f t="shared" si="198"/>
        <v>0</v>
      </c>
      <c r="AE203" s="78">
        <f t="shared" si="198"/>
        <v>0</v>
      </c>
      <c r="AF203" s="78">
        <f t="shared" si="198"/>
        <v>0</v>
      </c>
      <c r="AG203" s="78">
        <f t="shared" si="198"/>
        <v>0</v>
      </c>
      <c r="AH203" s="78">
        <f t="shared" si="198"/>
        <v>0</v>
      </c>
      <c r="AI203" s="79">
        <f t="shared" si="203"/>
        <v>0</v>
      </c>
      <c r="AK203" s="78">
        <f t="shared" si="204"/>
        <v>0</v>
      </c>
      <c r="AL203" s="78">
        <f t="shared" si="199"/>
        <v>0</v>
      </c>
      <c r="AM203" s="78">
        <f t="shared" si="199"/>
        <v>0</v>
      </c>
      <c r="AN203" s="78">
        <f t="shared" si="199"/>
        <v>0</v>
      </c>
      <c r="AO203" s="78">
        <f t="shared" si="199"/>
        <v>0</v>
      </c>
      <c r="AP203" s="78">
        <f t="shared" si="199"/>
        <v>0</v>
      </c>
      <c r="AQ203" s="78">
        <f t="shared" si="199"/>
        <v>0</v>
      </c>
      <c r="AR203" s="78">
        <f t="shared" si="199"/>
        <v>0</v>
      </c>
      <c r="AS203" s="78">
        <f t="shared" si="199"/>
        <v>0</v>
      </c>
      <c r="AT203" s="78">
        <f t="shared" si="199"/>
        <v>0</v>
      </c>
      <c r="AU203" s="78">
        <f t="shared" si="199"/>
        <v>0</v>
      </c>
      <c r="AV203" s="78">
        <f t="shared" si="199"/>
        <v>0</v>
      </c>
    </row>
    <row r="204" spans="1:48" ht="14.25">
      <c r="A204" s="74"/>
      <c r="B204" s="39">
        <f>IFERROR((INDEX(GrantList[Account],MATCH(A204,GrantList[Fund],0))),0)</f>
        <v>0</v>
      </c>
      <c r="C204" s="39">
        <f>IFERROR((INDEX(GrantList[Fund Desc],MATCH(A204,GrantList[Fund],0))),0)</f>
        <v>0</v>
      </c>
      <c r="D204" s="37">
        <f t="shared" si="200"/>
        <v>0</v>
      </c>
      <c r="E204" s="38">
        <f>IFERROR((INDEX(GrantList[Study Type],MATCH(A204,GrantList[Fund],0))),0)</f>
        <v>0</v>
      </c>
      <c r="F204" s="36" t="str">
        <f t="shared" si="205"/>
        <v>Full Time</v>
      </c>
      <c r="G204" s="35">
        <f>IFERROR((INDEX(GrantList[Budget End Date],MATCH(A204,GrantList[Fund],0))),0)</f>
        <v>0</v>
      </c>
      <c r="H204" s="34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6">
        <f t="shared" si="201"/>
        <v>0</v>
      </c>
      <c r="V204" s="33"/>
      <c r="W204" s="78">
        <f t="shared" si="202"/>
        <v>0</v>
      </c>
      <c r="X204" s="78">
        <f t="shared" si="198"/>
        <v>0</v>
      </c>
      <c r="Y204" s="78">
        <f t="shared" si="198"/>
        <v>0</v>
      </c>
      <c r="Z204" s="78">
        <f t="shared" si="198"/>
        <v>0</v>
      </c>
      <c r="AA204" s="78">
        <f t="shared" si="198"/>
        <v>0</v>
      </c>
      <c r="AB204" s="78">
        <f t="shared" si="198"/>
        <v>0</v>
      </c>
      <c r="AC204" s="78">
        <f t="shared" si="198"/>
        <v>0</v>
      </c>
      <c r="AD204" s="78">
        <f t="shared" si="198"/>
        <v>0</v>
      </c>
      <c r="AE204" s="78">
        <f t="shared" si="198"/>
        <v>0</v>
      </c>
      <c r="AF204" s="78">
        <f t="shared" si="198"/>
        <v>0</v>
      </c>
      <c r="AG204" s="78">
        <f t="shared" si="198"/>
        <v>0</v>
      </c>
      <c r="AH204" s="78">
        <f t="shared" si="198"/>
        <v>0</v>
      </c>
      <c r="AI204" s="79">
        <f t="shared" si="203"/>
        <v>0</v>
      </c>
      <c r="AK204" s="78">
        <f t="shared" si="204"/>
        <v>0</v>
      </c>
      <c r="AL204" s="78">
        <f t="shared" si="199"/>
        <v>0</v>
      </c>
      <c r="AM204" s="78">
        <f t="shared" si="199"/>
        <v>0</v>
      </c>
      <c r="AN204" s="78">
        <f t="shared" si="199"/>
        <v>0</v>
      </c>
      <c r="AO204" s="78">
        <f t="shared" si="199"/>
        <v>0</v>
      </c>
      <c r="AP204" s="78">
        <f t="shared" si="199"/>
        <v>0</v>
      </c>
      <c r="AQ204" s="78">
        <f t="shared" si="199"/>
        <v>0</v>
      </c>
      <c r="AR204" s="78">
        <f t="shared" si="199"/>
        <v>0</v>
      </c>
      <c r="AS204" s="78">
        <f t="shared" si="199"/>
        <v>0</v>
      </c>
      <c r="AT204" s="78">
        <f t="shared" si="199"/>
        <v>0</v>
      </c>
      <c r="AU204" s="78">
        <f t="shared" si="199"/>
        <v>0</v>
      </c>
      <c r="AV204" s="78">
        <f t="shared" si="199"/>
        <v>0</v>
      </c>
    </row>
    <row r="205" spans="1:48" ht="14.25">
      <c r="A205" s="74"/>
      <c r="B205" s="39">
        <f>IFERROR((INDEX(GrantList[Account],MATCH(A205,GrantList[Fund],0))),0)</f>
        <v>0</v>
      </c>
      <c r="C205" s="39">
        <f>IFERROR((INDEX(GrantList[Fund Desc],MATCH(A205,GrantList[Fund],0))),0)</f>
        <v>0</v>
      </c>
      <c r="D205" s="37">
        <f t="shared" si="200"/>
        <v>0</v>
      </c>
      <c r="E205" s="38">
        <f>IFERROR((INDEX(GrantList[Study Type],MATCH(A205,GrantList[Fund],0))),0)</f>
        <v>0</v>
      </c>
      <c r="F205" s="36" t="str">
        <f t="shared" si="205"/>
        <v>Full Time</v>
      </c>
      <c r="G205" s="35">
        <f>IFERROR((INDEX(GrantList[Budget End Date],MATCH(A205,GrantList[Fund],0))),0)</f>
        <v>0</v>
      </c>
      <c r="H205" s="34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6">
        <f t="shared" si="201"/>
        <v>0</v>
      </c>
      <c r="V205" s="33"/>
      <c r="W205" s="78">
        <f t="shared" si="202"/>
        <v>0</v>
      </c>
      <c r="X205" s="78">
        <f t="shared" si="198"/>
        <v>0</v>
      </c>
      <c r="Y205" s="78">
        <f t="shared" si="198"/>
        <v>0</v>
      </c>
      <c r="Z205" s="78">
        <f t="shared" si="198"/>
        <v>0</v>
      </c>
      <c r="AA205" s="78">
        <f t="shared" si="198"/>
        <v>0</v>
      </c>
      <c r="AB205" s="78">
        <f t="shared" si="198"/>
        <v>0</v>
      </c>
      <c r="AC205" s="78">
        <f t="shared" si="198"/>
        <v>0</v>
      </c>
      <c r="AD205" s="78">
        <f t="shared" si="198"/>
        <v>0</v>
      </c>
      <c r="AE205" s="78">
        <f t="shared" si="198"/>
        <v>0</v>
      </c>
      <c r="AF205" s="78">
        <f t="shared" si="198"/>
        <v>0</v>
      </c>
      <c r="AG205" s="78">
        <f t="shared" si="198"/>
        <v>0</v>
      </c>
      <c r="AH205" s="78">
        <f t="shared" si="198"/>
        <v>0</v>
      </c>
      <c r="AI205" s="79">
        <f t="shared" si="203"/>
        <v>0</v>
      </c>
      <c r="AK205" s="78">
        <f t="shared" si="204"/>
        <v>0</v>
      </c>
      <c r="AL205" s="78">
        <f t="shared" si="199"/>
        <v>0</v>
      </c>
      <c r="AM205" s="78">
        <f t="shared" si="199"/>
        <v>0</v>
      </c>
      <c r="AN205" s="78">
        <f t="shared" si="199"/>
        <v>0</v>
      </c>
      <c r="AO205" s="78">
        <f t="shared" si="199"/>
        <v>0</v>
      </c>
      <c r="AP205" s="78">
        <f t="shared" si="199"/>
        <v>0</v>
      </c>
      <c r="AQ205" s="78">
        <f t="shared" si="199"/>
        <v>0</v>
      </c>
      <c r="AR205" s="78">
        <f t="shared" si="199"/>
        <v>0</v>
      </c>
      <c r="AS205" s="78">
        <f t="shared" si="199"/>
        <v>0</v>
      </c>
      <c r="AT205" s="78">
        <f t="shared" si="199"/>
        <v>0</v>
      </c>
      <c r="AU205" s="78">
        <f t="shared" si="199"/>
        <v>0</v>
      </c>
      <c r="AV205" s="78">
        <f t="shared" si="199"/>
        <v>0</v>
      </c>
    </row>
    <row r="206" spans="1:48" ht="14.25">
      <c r="A206" s="74"/>
      <c r="B206" s="39">
        <f>IFERROR((INDEX(GrantList[Account],MATCH(A206,GrantList[Fund],0))),0)</f>
        <v>0</v>
      </c>
      <c r="C206" s="39">
        <f>IFERROR((INDEX(GrantList[Fund Desc],MATCH(A206,GrantList[Fund],0))),0)</f>
        <v>0</v>
      </c>
      <c r="D206" s="37">
        <f t="shared" si="200"/>
        <v>0</v>
      </c>
      <c r="E206" s="38">
        <f>IFERROR((INDEX(GrantList[Study Type],MATCH(A206,GrantList[Fund],0))),0)</f>
        <v>0</v>
      </c>
      <c r="F206" s="36" t="str">
        <f t="shared" si="205"/>
        <v>Full Time</v>
      </c>
      <c r="G206" s="35">
        <f>IFERROR((INDEX(GrantList[Budget End Date],MATCH(A206,GrantList[Fund],0))),0)</f>
        <v>0</v>
      </c>
      <c r="H206" s="34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6">
        <f t="shared" si="201"/>
        <v>0</v>
      </c>
      <c r="V206" s="33"/>
      <c r="W206" s="78">
        <f t="shared" si="202"/>
        <v>0</v>
      </c>
      <c r="X206" s="78">
        <f t="shared" si="198"/>
        <v>0</v>
      </c>
      <c r="Y206" s="78">
        <f t="shared" si="198"/>
        <v>0</v>
      </c>
      <c r="Z206" s="78">
        <f t="shared" si="198"/>
        <v>0</v>
      </c>
      <c r="AA206" s="78">
        <f t="shared" si="198"/>
        <v>0</v>
      </c>
      <c r="AB206" s="78">
        <f t="shared" si="198"/>
        <v>0</v>
      </c>
      <c r="AC206" s="78">
        <f t="shared" si="198"/>
        <v>0</v>
      </c>
      <c r="AD206" s="78">
        <f t="shared" si="198"/>
        <v>0</v>
      </c>
      <c r="AE206" s="78">
        <f t="shared" si="198"/>
        <v>0</v>
      </c>
      <c r="AF206" s="78">
        <f t="shared" si="198"/>
        <v>0</v>
      </c>
      <c r="AG206" s="78">
        <f t="shared" si="198"/>
        <v>0</v>
      </c>
      <c r="AH206" s="78">
        <f t="shared" si="198"/>
        <v>0</v>
      </c>
      <c r="AI206" s="79">
        <f t="shared" si="203"/>
        <v>0</v>
      </c>
      <c r="AK206" s="78">
        <f t="shared" si="204"/>
        <v>0</v>
      </c>
      <c r="AL206" s="78">
        <f t="shared" si="199"/>
        <v>0</v>
      </c>
      <c r="AM206" s="78">
        <f t="shared" si="199"/>
        <v>0</v>
      </c>
      <c r="AN206" s="78">
        <f t="shared" si="199"/>
        <v>0</v>
      </c>
      <c r="AO206" s="78">
        <f t="shared" si="199"/>
        <v>0</v>
      </c>
      <c r="AP206" s="78">
        <f t="shared" si="199"/>
        <v>0</v>
      </c>
      <c r="AQ206" s="78">
        <f t="shared" si="199"/>
        <v>0</v>
      </c>
      <c r="AR206" s="78">
        <f t="shared" si="199"/>
        <v>0</v>
      </c>
      <c r="AS206" s="78">
        <f t="shared" si="199"/>
        <v>0</v>
      </c>
      <c r="AT206" s="78">
        <f t="shared" si="199"/>
        <v>0</v>
      </c>
      <c r="AU206" s="78">
        <f t="shared" si="199"/>
        <v>0</v>
      </c>
      <c r="AV206" s="78">
        <f t="shared" si="199"/>
        <v>0</v>
      </c>
    </row>
    <row r="207" spans="1:48" ht="14.25">
      <c r="A207" s="74"/>
      <c r="B207" s="39">
        <f>IFERROR((INDEX(GrantList[Account],MATCH(A207,GrantList[Fund],0))),0)</f>
        <v>0</v>
      </c>
      <c r="C207" s="39">
        <f>IFERROR((INDEX(GrantList[Fund Desc],MATCH(A207,GrantList[Fund],0))),0)</f>
        <v>0</v>
      </c>
      <c r="D207" s="37">
        <f t="shared" si="200"/>
        <v>0</v>
      </c>
      <c r="E207" s="38">
        <f>IFERROR((INDEX(GrantList[Study Type],MATCH(A207,GrantList[Fund],0))),0)</f>
        <v>0</v>
      </c>
      <c r="F207" s="36" t="str">
        <f t="shared" si="205"/>
        <v>Full Time</v>
      </c>
      <c r="G207" s="35">
        <f>IFERROR((INDEX(GrantList[Budget End Date],MATCH(A207,GrantList[Fund],0))),0)</f>
        <v>0</v>
      </c>
      <c r="H207" s="34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6">
        <f t="shared" si="201"/>
        <v>0</v>
      </c>
      <c r="V207" s="33"/>
      <c r="W207" s="78">
        <f t="shared" si="202"/>
        <v>0</v>
      </c>
      <c r="X207" s="78">
        <f t="shared" si="198"/>
        <v>0</v>
      </c>
      <c r="Y207" s="78">
        <f t="shared" si="198"/>
        <v>0</v>
      </c>
      <c r="Z207" s="78">
        <f t="shared" si="198"/>
        <v>0</v>
      </c>
      <c r="AA207" s="78">
        <f t="shared" si="198"/>
        <v>0</v>
      </c>
      <c r="AB207" s="78">
        <f t="shared" si="198"/>
        <v>0</v>
      </c>
      <c r="AC207" s="78">
        <f t="shared" si="198"/>
        <v>0</v>
      </c>
      <c r="AD207" s="78">
        <f t="shared" si="198"/>
        <v>0</v>
      </c>
      <c r="AE207" s="78">
        <f t="shared" si="198"/>
        <v>0</v>
      </c>
      <c r="AF207" s="78">
        <f t="shared" si="198"/>
        <v>0</v>
      </c>
      <c r="AG207" s="78">
        <f t="shared" si="198"/>
        <v>0</v>
      </c>
      <c r="AH207" s="78">
        <f t="shared" si="198"/>
        <v>0</v>
      </c>
      <c r="AI207" s="79">
        <f t="shared" si="203"/>
        <v>0</v>
      </c>
      <c r="AK207" s="78">
        <f t="shared" si="204"/>
        <v>0</v>
      </c>
      <c r="AL207" s="78">
        <f t="shared" si="199"/>
        <v>0</v>
      </c>
      <c r="AM207" s="78">
        <f t="shared" si="199"/>
        <v>0</v>
      </c>
      <c r="AN207" s="78">
        <f t="shared" si="199"/>
        <v>0</v>
      </c>
      <c r="AO207" s="78">
        <f t="shared" si="199"/>
        <v>0</v>
      </c>
      <c r="AP207" s="78">
        <f t="shared" si="199"/>
        <v>0</v>
      </c>
      <c r="AQ207" s="78">
        <f t="shared" si="199"/>
        <v>0</v>
      </c>
      <c r="AR207" s="78">
        <f t="shared" si="199"/>
        <v>0</v>
      </c>
      <c r="AS207" s="78">
        <f t="shared" si="199"/>
        <v>0</v>
      </c>
      <c r="AT207" s="78">
        <f t="shared" si="199"/>
        <v>0</v>
      </c>
      <c r="AU207" s="78">
        <f t="shared" si="199"/>
        <v>0</v>
      </c>
      <c r="AV207" s="78">
        <f t="shared" si="199"/>
        <v>0</v>
      </c>
    </row>
    <row r="208" spans="1:48" ht="13.5" customHeight="1">
      <c r="C208" s="32" t="s">
        <v>16</v>
      </c>
      <c r="D208" s="31">
        <f>SUM(D200:D207)</f>
        <v>0</v>
      </c>
      <c r="E208" s="30"/>
      <c r="F208" s="29"/>
      <c r="I208" s="76">
        <f t="shared" ref="I208:T208" si="206">SUM(I200:I207)</f>
        <v>0</v>
      </c>
      <c r="J208" s="76">
        <f t="shared" si="206"/>
        <v>0</v>
      </c>
      <c r="K208" s="76">
        <f t="shared" si="206"/>
        <v>0</v>
      </c>
      <c r="L208" s="76">
        <f t="shared" si="206"/>
        <v>0</v>
      </c>
      <c r="M208" s="76">
        <f t="shared" si="206"/>
        <v>0</v>
      </c>
      <c r="N208" s="76">
        <f t="shared" si="206"/>
        <v>0</v>
      </c>
      <c r="O208" s="76">
        <f t="shared" si="206"/>
        <v>0</v>
      </c>
      <c r="P208" s="76">
        <f t="shared" si="206"/>
        <v>0</v>
      </c>
      <c r="Q208" s="76">
        <f t="shared" si="206"/>
        <v>0</v>
      </c>
      <c r="R208" s="76">
        <f t="shared" si="206"/>
        <v>0</v>
      </c>
      <c r="S208" s="76">
        <f t="shared" si="206"/>
        <v>0</v>
      </c>
      <c r="T208" s="76">
        <f t="shared" si="206"/>
        <v>0</v>
      </c>
      <c r="U208" s="76">
        <f t="shared" si="201"/>
        <v>0</v>
      </c>
      <c r="V208" s="26"/>
      <c r="W208" s="78">
        <f>SUM(W200:W207)</f>
        <v>0</v>
      </c>
      <c r="X208" s="78">
        <f t="shared" ref="X208:AH208" si="207">SUM(X200:X207)</f>
        <v>0</v>
      </c>
      <c r="Y208" s="78">
        <f t="shared" si="207"/>
        <v>0</v>
      </c>
      <c r="Z208" s="78">
        <f t="shared" si="207"/>
        <v>0</v>
      </c>
      <c r="AA208" s="78">
        <f t="shared" si="207"/>
        <v>0</v>
      </c>
      <c r="AB208" s="78">
        <f t="shared" si="207"/>
        <v>0</v>
      </c>
      <c r="AC208" s="78">
        <f t="shared" si="207"/>
        <v>0</v>
      </c>
      <c r="AD208" s="78">
        <f t="shared" si="207"/>
        <v>0</v>
      </c>
      <c r="AE208" s="78">
        <f t="shared" si="207"/>
        <v>0</v>
      </c>
      <c r="AF208" s="78">
        <f t="shared" si="207"/>
        <v>0</v>
      </c>
      <c r="AG208" s="78">
        <f t="shared" si="207"/>
        <v>0</v>
      </c>
      <c r="AH208" s="78">
        <f t="shared" si="207"/>
        <v>0</v>
      </c>
      <c r="AI208" s="78">
        <f t="shared" ref="AI208" si="208">SUM(AI200:AI207)</f>
        <v>0</v>
      </c>
      <c r="AK208" s="78">
        <f>SUM(AK200:AK207)</f>
        <v>0</v>
      </c>
      <c r="AL208" s="78">
        <f t="shared" ref="AL208:AV208" si="209">SUM(AL200:AL207)</f>
        <v>0</v>
      </c>
      <c r="AM208" s="78">
        <f t="shared" si="209"/>
        <v>0</v>
      </c>
      <c r="AN208" s="78">
        <f t="shared" si="209"/>
        <v>0</v>
      </c>
      <c r="AO208" s="78">
        <f t="shared" si="209"/>
        <v>0</v>
      </c>
      <c r="AP208" s="78">
        <f t="shared" si="209"/>
        <v>0</v>
      </c>
      <c r="AQ208" s="78">
        <f t="shared" si="209"/>
        <v>0</v>
      </c>
      <c r="AR208" s="78">
        <f t="shared" si="209"/>
        <v>0</v>
      </c>
      <c r="AS208" s="78">
        <f t="shared" si="209"/>
        <v>0</v>
      </c>
      <c r="AT208" s="78">
        <f t="shared" si="209"/>
        <v>0</v>
      </c>
      <c r="AU208" s="78">
        <f t="shared" si="209"/>
        <v>0</v>
      </c>
      <c r="AV208" s="78">
        <f t="shared" si="209"/>
        <v>0</v>
      </c>
    </row>
    <row r="209" spans="1:48">
      <c r="D209" s="25">
        <f>+D208-D197</f>
        <v>0</v>
      </c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7"/>
      <c r="V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 spans="1:48">
      <c r="D210" s="25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48"/>
      <c r="V210" s="26"/>
    </row>
    <row r="212" spans="1:48" ht="12.75">
      <c r="A212" s="47" t="s">
        <v>90</v>
      </c>
      <c r="B212" s="47"/>
      <c r="D212" s="46"/>
      <c r="E212" s="45">
        <f>D212/12</f>
        <v>0</v>
      </c>
      <c r="F212" s="24" t="s">
        <v>24</v>
      </c>
      <c r="AL212" s="73">
        <v>0.30499999999999999</v>
      </c>
      <c r="AM212" s="73">
        <v>0.09</v>
      </c>
      <c r="AO212" s="73">
        <v>0.32600000000000001</v>
      </c>
    </row>
    <row r="213" spans="1:48" ht="12.75">
      <c r="A213" s="47" t="s">
        <v>91</v>
      </c>
      <c r="B213" s="44"/>
      <c r="J213" s="43"/>
      <c r="K213" s="43"/>
      <c r="L213" s="43"/>
      <c r="M213" s="43"/>
      <c r="N213" s="43"/>
      <c r="AK213" s="24" t="s">
        <v>23</v>
      </c>
    </row>
    <row r="214" spans="1:48">
      <c r="A214" s="42" t="s">
        <v>15</v>
      </c>
      <c r="B214" s="42" t="s">
        <v>14</v>
      </c>
      <c r="C214" s="42" t="s">
        <v>13</v>
      </c>
      <c r="D214" s="42" t="s">
        <v>21</v>
      </c>
      <c r="E214" s="42" t="s">
        <v>22</v>
      </c>
      <c r="F214" s="42" t="s">
        <v>20</v>
      </c>
      <c r="G214" s="42" t="s">
        <v>19</v>
      </c>
      <c r="I214" s="40">
        <f>I199</f>
        <v>44743</v>
      </c>
      <c r="J214" s="40">
        <f t="shared" ref="J214:T214" si="210">J199</f>
        <v>44774</v>
      </c>
      <c r="K214" s="40">
        <f t="shared" si="210"/>
        <v>44805</v>
      </c>
      <c r="L214" s="40">
        <f t="shared" si="210"/>
        <v>44835</v>
      </c>
      <c r="M214" s="40">
        <f t="shared" si="210"/>
        <v>44866</v>
      </c>
      <c r="N214" s="40">
        <f t="shared" si="210"/>
        <v>44896</v>
      </c>
      <c r="O214" s="40">
        <f t="shared" si="210"/>
        <v>44927</v>
      </c>
      <c r="P214" s="40">
        <f t="shared" si="210"/>
        <v>44958</v>
      </c>
      <c r="Q214" s="40">
        <f t="shared" si="210"/>
        <v>44986</v>
      </c>
      <c r="R214" s="40">
        <f t="shared" si="210"/>
        <v>45017</v>
      </c>
      <c r="S214" s="40">
        <f t="shared" si="210"/>
        <v>45047</v>
      </c>
      <c r="T214" s="40">
        <f t="shared" si="210"/>
        <v>45078</v>
      </c>
      <c r="U214" s="41" t="s">
        <v>57</v>
      </c>
      <c r="W214" s="40">
        <f>I214</f>
        <v>44743</v>
      </c>
      <c r="X214" s="40">
        <f t="shared" ref="X214:AH214" si="211">J214</f>
        <v>44774</v>
      </c>
      <c r="Y214" s="40">
        <f t="shared" si="211"/>
        <v>44805</v>
      </c>
      <c r="Z214" s="40">
        <f t="shared" si="211"/>
        <v>44835</v>
      </c>
      <c r="AA214" s="40">
        <f t="shared" si="211"/>
        <v>44866</v>
      </c>
      <c r="AB214" s="40">
        <f t="shared" si="211"/>
        <v>44896</v>
      </c>
      <c r="AC214" s="40">
        <f t="shared" si="211"/>
        <v>44927</v>
      </c>
      <c r="AD214" s="40">
        <f t="shared" si="211"/>
        <v>44958</v>
      </c>
      <c r="AE214" s="40">
        <f t="shared" si="211"/>
        <v>44986</v>
      </c>
      <c r="AF214" s="40">
        <f t="shared" si="211"/>
        <v>45017</v>
      </c>
      <c r="AG214" s="40">
        <f t="shared" si="211"/>
        <v>45047</v>
      </c>
      <c r="AH214" s="40">
        <f t="shared" si="211"/>
        <v>45078</v>
      </c>
      <c r="AI214" s="41" t="s">
        <v>18</v>
      </c>
      <c r="AK214" s="40">
        <f>W214</f>
        <v>44743</v>
      </c>
      <c r="AL214" s="40">
        <f t="shared" ref="AL214:AV214" si="212">X214</f>
        <v>44774</v>
      </c>
      <c r="AM214" s="40">
        <f t="shared" si="212"/>
        <v>44805</v>
      </c>
      <c r="AN214" s="40">
        <f t="shared" si="212"/>
        <v>44835</v>
      </c>
      <c r="AO214" s="40">
        <f t="shared" si="212"/>
        <v>44866</v>
      </c>
      <c r="AP214" s="40">
        <f t="shared" si="212"/>
        <v>44896</v>
      </c>
      <c r="AQ214" s="40">
        <f t="shared" si="212"/>
        <v>44927</v>
      </c>
      <c r="AR214" s="40">
        <f t="shared" si="212"/>
        <v>44958</v>
      </c>
      <c r="AS214" s="40">
        <f t="shared" si="212"/>
        <v>44986</v>
      </c>
      <c r="AT214" s="40">
        <f t="shared" si="212"/>
        <v>45017</v>
      </c>
      <c r="AU214" s="40">
        <f t="shared" si="212"/>
        <v>45047</v>
      </c>
      <c r="AV214" s="40">
        <f t="shared" si="212"/>
        <v>45078</v>
      </c>
    </row>
    <row r="215" spans="1:48" ht="14.25">
      <c r="A215" s="74"/>
      <c r="B215" s="39">
        <f>IFERROR((INDEX(GrantList[Account],MATCH(A215,GrantList[Fund],0))),0)</f>
        <v>0</v>
      </c>
      <c r="C215" s="39">
        <f>IFERROR((INDEX(GrantList[Fund Desc],MATCH(A215,GrantList[Fund],0))),0)</f>
        <v>0</v>
      </c>
      <c r="D215" s="37">
        <f>+AI215</f>
        <v>0</v>
      </c>
      <c r="E215" s="38">
        <f>IFERROR((INDEX(GrantList[Study Type],MATCH(A215,GrantList[Fund],0))),0)</f>
        <v>0</v>
      </c>
      <c r="F215" s="36" t="s">
        <v>17</v>
      </c>
      <c r="G215" s="35">
        <f>IFERROR((INDEX(GrantList[Budget End Date],MATCH(A215,GrantList[Fund],0))),0)</f>
        <v>0</v>
      </c>
      <c r="H215" s="34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6">
        <f>SUM(I215:T215)/12</f>
        <v>0</v>
      </c>
      <c r="V215" s="33"/>
      <c r="W215" s="78">
        <f>IF(W$4&lt;$G215,I215*$E$212,0)</f>
        <v>0</v>
      </c>
      <c r="X215" s="78">
        <f t="shared" ref="X215:AH222" si="213">IF(X$4&lt;$G215,J215*$E$212,0)</f>
        <v>0</v>
      </c>
      <c r="Y215" s="78">
        <f t="shared" si="213"/>
        <v>0</v>
      </c>
      <c r="Z215" s="78">
        <f t="shared" si="213"/>
        <v>0</v>
      </c>
      <c r="AA215" s="78">
        <f t="shared" si="213"/>
        <v>0</v>
      </c>
      <c r="AB215" s="78">
        <f t="shared" si="213"/>
        <v>0</v>
      </c>
      <c r="AC215" s="78">
        <f t="shared" si="213"/>
        <v>0</v>
      </c>
      <c r="AD215" s="78">
        <f t="shared" si="213"/>
        <v>0</v>
      </c>
      <c r="AE215" s="78">
        <f t="shared" si="213"/>
        <v>0</v>
      </c>
      <c r="AF215" s="78">
        <f t="shared" si="213"/>
        <v>0</v>
      </c>
      <c r="AG215" s="78">
        <f t="shared" si="213"/>
        <v>0</v>
      </c>
      <c r="AH215" s="78">
        <f t="shared" si="213"/>
        <v>0</v>
      </c>
      <c r="AI215" s="79">
        <f>SUM(W215:AH215)</f>
        <v>0</v>
      </c>
      <c r="AK215" s="78">
        <f>IF(AND(AK$4&lt;=$G215,$F215="Full Time",$E215="Non-Federal"),W215*$AO$2,IF(AND(AK$4&lt;=$G215,$F215="Full Time",$E215="Federal"),W215*$AL$2,(IF(AND(AK$4&lt;=$G215,$F215="Part Time"),$W215*$AM$2,0))))</f>
        <v>0</v>
      </c>
      <c r="AL215" s="78">
        <f t="shared" ref="AL215:AV222" si="214">IF(AND(AL$4&lt;=$G215,$F215="Full Time",$E215="Non-Federal"),X215*$AO$2,IF(AND(AL$4&lt;=$G215,$F215="Full Time",$E215="Federal"),X215*$AL$2,(IF(AND(AL$4&lt;=$G215,$F215="Part Time"),$W215*$AM$2,0))))</f>
        <v>0</v>
      </c>
      <c r="AM215" s="78">
        <f t="shared" si="214"/>
        <v>0</v>
      </c>
      <c r="AN215" s="78">
        <f t="shared" si="214"/>
        <v>0</v>
      </c>
      <c r="AO215" s="78">
        <f t="shared" si="214"/>
        <v>0</v>
      </c>
      <c r="AP215" s="78">
        <f t="shared" si="214"/>
        <v>0</v>
      </c>
      <c r="AQ215" s="78">
        <f t="shared" si="214"/>
        <v>0</v>
      </c>
      <c r="AR215" s="78">
        <f t="shared" si="214"/>
        <v>0</v>
      </c>
      <c r="AS215" s="78">
        <f t="shared" si="214"/>
        <v>0</v>
      </c>
      <c r="AT215" s="78">
        <f t="shared" si="214"/>
        <v>0</v>
      </c>
      <c r="AU215" s="78">
        <f t="shared" si="214"/>
        <v>0</v>
      </c>
      <c r="AV215" s="78">
        <f t="shared" si="214"/>
        <v>0</v>
      </c>
    </row>
    <row r="216" spans="1:48" ht="14.25">
      <c r="A216" s="74"/>
      <c r="B216" s="39">
        <f>IFERROR((INDEX(GrantList[Account],MATCH(A216,GrantList[Fund],0))),0)</f>
        <v>0</v>
      </c>
      <c r="C216" s="39">
        <f>IFERROR((INDEX(GrantList[Fund Desc],MATCH(A216,GrantList[Fund],0))),0)</f>
        <v>0</v>
      </c>
      <c r="D216" s="37">
        <f t="shared" ref="D216:D222" si="215">+AI216</f>
        <v>0</v>
      </c>
      <c r="E216" s="38">
        <f>IFERROR((INDEX(GrantList[Study Type],MATCH(A216,GrantList[Fund],0))),0)</f>
        <v>0</v>
      </c>
      <c r="F216" s="36" t="str">
        <f>F215</f>
        <v>Full Time</v>
      </c>
      <c r="G216" s="35">
        <f>IFERROR((INDEX(GrantList[Budget End Date],MATCH(A216,GrantList[Fund],0))),0)</f>
        <v>0</v>
      </c>
      <c r="H216" s="34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6">
        <f t="shared" ref="U216:U223" si="216">SUM(I216:T216)/12</f>
        <v>0</v>
      </c>
      <c r="V216" s="33"/>
      <c r="W216" s="78">
        <f t="shared" ref="W216:W222" si="217">IF(W$4&lt;$G216,I216*$E$212,0)</f>
        <v>0</v>
      </c>
      <c r="X216" s="78">
        <f t="shared" si="213"/>
        <v>0</v>
      </c>
      <c r="Y216" s="78">
        <f t="shared" si="213"/>
        <v>0</v>
      </c>
      <c r="Z216" s="78">
        <f t="shared" si="213"/>
        <v>0</v>
      </c>
      <c r="AA216" s="78">
        <f t="shared" si="213"/>
        <v>0</v>
      </c>
      <c r="AB216" s="78">
        <f t="shared" si="213"/>
        <v>0</v>
      </c>
      <c r="AC216" s="78">
        <f t="shared" si="213"/>
        <v>0</v>
      </c>
      <c r="AD216" s="78">
        <f t="shared" si="213"/>
        <v>0</v>
      </c>
      <c r="AE216" s="78">
        <f t="shared" si="213"/>
        <v>0</v>
      </c>
      <c r="AF216" s="78">
        <f t="shared" si="213"/>
        <v>0</v>
      </c>
      <c r="AG216" s="78">
        <f t="shared" si="213"/>
        <v>0</v>
      </c>
      <c r="AH216" s="78">
        <f t="shared" si="213"/>
        <v>0</v>
      </c>
      <c r="AI216" s="79">
        <f t="shared" ref="AI216:AI222" si="218">SUM(W216:AH216)</f>
        <v>0</v>
      </c>
      <c r="AK216" s="78">
        <f t="shared" ref="AK216:AK222" si="219">IF(AND(AK$4&lt;=$G216,$F216="Full Time",$E216="Non-Federal"),W216*$AO$2,IF(AND(AK$4&lt;=$G216,$F216="Full Time",$E216="Federal"),W216*$AL$2,(IF(AND(AK$4&lt;=$G216,$F216="Part Time"),$W216*$AM$2,0))))</f>
        <v>0</v>
      </c>
      <c r="AL216" s="78">
        <f t="shared" si="214"/>
        <v>0</v>
      </c>
      <c r="AM216" s="78">
        <f t="shared" si="214"/>
        <v>0</v>
      </c>
      <c r="AN216" s="78">
        <f t="shared" si="214"/>
        <v>0</v>
      </c>
      <c r="AO216" s="78">
        <f t="shared" si="214"/>
        <v>0</v>
      </c>
      <c r="AP216" s="78">
        <f t="shared" si="214"/>
        <v>0</v>
      </c>
      <c r="AQ216" s="78">
        <f t="shared" si="214"/>
        <v>0</v>
      </c>
      <c r="AR216" s="78">
        <f t="shared" si="214"/>
        <v>0</v>
      </c>
      <c r="AS216" s="78">
        <f t="shared" si="214"/>
        <v>0</v>
      </c>
      <c r="AT216" s="78">
        <f t="shared" si="214"/>
        <v>0</v>
      </c>
      <c r="AU216" s="78">
        <f t="shared" si="214"/>
        <v>0</v>
      </c>
      <c r="AV216" s="78">
        <f t="shared" si="214"/>
        <v>0</v>
      </c>
    </row>
    <row r="217" spans="1:48" ht="14.25">
      <c r="A217" s="74"/>
      <c r="B217" s="39">
        <f>IFERROR((INDEX(GrantList[Account],MATCH(A217,GrantList[Fund],0))),0)</f>
        <v>0</v>
      </c>
      <c r="C217" s="39">
        <f>IFERROR((INDEX(GrantList[Fund Desc],MATCH(A217,GrantList[Fund],0))),0)</f>
        <v>0</v>
      </c>
      <c r="D217" s="37">
        <f t="shared" si="215"/>
        <v>0</v>
      </c>
      <c r="E217" s="38">
        <f>IFERROR((INDEX(GrantList[Study Type],MATCH(A217,GrantList[Fund],0))),0)</f>
        <v>0</v>
      </c>
      <c r="F217" s="36" t="str">
        <f t="shared" ref="F217:F222" si="220">F216</f>
        <v>Full Time</v>
      </c>
      <c r="G217" s="35">
        <f>IFERROR((INDEX(GrantList[Budget End Date],MATCH(A217,GrantList[Fund],0))),0)</f>
        <v>0</v>
      </c>
      <c r="H217" s="34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6">
        <f t="shared" si="216"/>
        <v>0</v>
      </c>
      <c r="V217" s="33"/>
      <c r="W217" s="78">
        <f t="shared" si="217"/>
        <v>0</v>
      </c>
      <c r="X217" s="78">
        <f t="shared" si="213"/>
        <v>0</v>
      </c>
      <c r="Y217" s="78">
        <f t="shared" si="213"/>
        <v>0</v>
      </c>
      <c r="Z217" s="78">
        <f t="shared" si="213"/>
        <v>0</v>
      </c>
      <c r="AA217" s="78">
        <f t="shared" si="213"/>
        <v>0</v>
      </c>
      <c r="AB217" s="78">
        <f t="shared" si="213"/>
        <v>0</v>
      </c>
      <c r="AC217" s="78">
        <f t="shared" si="213"/>
        <v>0</v>
      </c>
      <c r="AD217" s="78">
        <f t="shared" si="213"/>
        <v>0</v>
      </c>
      <c r="AE217" s="78">
        <f t="shared" si="213"/>
        <v>0</v>
      </c>
      <c r="AF217" s="78">
        <f t="shared" si="213"/>
        <v>0</v>
      </c>
      <c r="AG217" s="78">
        <f t="shared" si="213"/>
        <v>0</v>
      </c>
      <c r="AH217" s="78">
        <f t="shared" si="213"/>
        <v>0</v>
      </c>
      <c r="AI217" s="79">
        <f t="shared" si="218"/>
        <v>0</v>
      </c>
      <c r="AK217" s="78">
        <f t="shared" si="219"/>
        <v>0</v>
      </c>
      <c r="AL217" s="78">
        <f t="shared" si="214"/>
        <v>0</v>
      </c>
      <c r="AM217" s="78">
        <f t="shared" si="214"/>
        <v>0</v>
      </c>
      <c r="AN217" s="78">
        <f t="shared" si="214"/>
        <v>0</v>
      </c>
      <c r="AO217" s="78">
        <f t="shared" si="214"/>
        <v>0</v>
      </c>
      <c r="AP217" s="78">
        <f t="shared" si="214"/>
        <v>0</v>
      </c>
      <c r="AQ217" s="78">
        <f t="shared" si="214"/>
        <v>0</v>
      </c>
      <c r="AR217" s="78">
        <f t="shared" si="214"/>
        <v>0</v>
      </c>
      <c r="AS217" s="78">
        <f t="shared" si="214"/>
        <v>0</v>
      </c>
      <c r="AT217" s="78">
        <f t="shared" si="214"/>
        <v>0</v>
      </c>
      <c r="AU217" s="78">
        <f t="shared" si="214"/>
        <v>0</v>
      </c>
      <c r="AV217" s="78">
        <f t="shared" si="214"/>
        <v>0</v>
      </c>
    </row>
    <row r="218" spans="1:48" ht="14.25">
      <c r="A218" s="74"/>
      <c r="B218" s="39">
        <f>IFERROR((INDEX(GrantList[Account],MATCH(A218,GrantList[Fund],0))),0)</f>
        <v>0</v>
      </c>
      <c r="C218" s="39">
        <f>IFERROR((INDEX(GrantList[Fund Desc],MATCH(A218,GrantList[Fund],0))),0)</f>
        <v>0</v>
      </c>
      <c r="D218" s="37">
        <f t="shared" si="215"/>
        <v>0</v>
      </c>
      <c r="E218" s="38">
        <f>IFERROR((INDEX(GrantList[Study Type],MATCH(A218,GrantList[Fund],0))),0)</f>
        <v>0</v>
      </c>
      <c r="F218" s="36" t="str">
        <f t="shared" si="220"/>
        <v>Full Time</v>
      </c>
      <c r="G218" s="35">
        <f>IFERROR((INDEX(GrantList[Budget End Date],MATCH(A218,GrantList[Fund],0))),0)</f>
        <v>0</v>
      </c>
      <c r="H218" s="34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6">
        <f t="shared" si="216"/>
        <v>0</v>
      </c>
      <c r="V218" s="33"/>
      <c r="W218" s="78">
        <f t="shared" si="217"/>
        <v>0</v>
      </c>
      <c r="X218" s="78">
        <f t="shared" si="213"/>
        <v>0</v>
      </c>
      <c r="Y218" s="78">
        <f t="shared" si="213"/>
        <v>0</v>
      </c>
      <c r="Z218" s="78">
        <f t="shared" si="213"/>
        <v>0</v>
      </c>
      <c r="AA218" s="78">
        <f t="shared" si="213"/>
        <v>0</v>
      </c>
      <c r="AB218" s="78">
        <f t="shared" si="213"/>
        <v>0</v>
      </c>
      <c r="AC218" s="78">
        <f t="shared" si="213"/>
        <v>0</v>
      </c>
      <c r="AD218" s="78">
        <f t="shared" si="213"/>
        <v>0</v>
      </c>
      <c r="AE218" s="78">
        <f t="shared" si="213"/>
        <v>0</v>
      </c>
      <c r="AF218" s="78">
        <f t="shared" si="213"/>
        <v>0</v>
      </c>
      <c r="AG218" s="78">
        <f t="shared" si="213"/>
        <v>0</v>
      </c>
      <c r="AH218" s="78">
        <f t="shared" si="213"/>
        <v>0</v>
      </c>
      <c r="AI218" s="79">
        <f t="shared" si="218"/>
        <v>0</v>
      </c>
      <c r="AK218" s="78">
        <f t="shared" si="219"/>
        <v>0</v>
      </c>
      <c r="AL218" s="78">
        <f t="shared" si="214"/>
        <v>0</v>
      </c>
      <c r="AM218" s="78">
        <f t="shared" si="214"/>
        <v>0</v>
      </c>
      <c r="AN218" s="78">
        <f t="shared" si="214"/>
        <v>0</v>
      </c>
      <c r="AO218" s="78">
        <f t="shared" si="214"/>
        <v>0</v>
      </c>
      <c r="AP218" s="78">
        <f t="shared" si="214"/>
        <v>0</v>
      </c>
      <c r="AQ218" s="78">
        <f t="shared" si="214"/>
        <v>0</v>
      </c>
      <c r="AR218" s="78">
        <f t="shared" si="214"/>
        <v>0</v>
      </c>
      <c r="AS218" s="78">
        <f t="shared" si="214"/>
        <v>0</v>
      </c>
      <c r="AT218" s="78">
        <f t="shared" si="214"/>
        <v>0</v>
      </c>
      <c r="AU218" s="78">
        <f t="shared" si="214"/>
        <v>0</v>
      </c>
      <c r="AV218" s="78">
        <f t="shared" si="214"/>
        <v>0</v>
      </c>
    </row>
    <row r="219" spans="1:48" ht="14.25">
      <c r="A219" s="74"/>
      <c r="B219" s="39">
        <f>IFERROR((INDEX(GrantList[Account],MATCH(A219,GrantList[Fund],0))),0)</f>
        <v>0</v>
      </c>
      <c r="C219" s="39">
        <f>IFERROR((INDEX(GrantList[Fund Desc],MATCH(A219,GrantList[Fund],0))),0)</f>
        <v>0</v>
      </c>
      <c r="D219" s="37">
        <f t="shared" si="215"/>
        <v>0</v>
      </c>
      <c r="E219" s="38">
        <f>IFERROR((INDEX(GrantList[Study Type],MATCH(A219,GrantList[Fund],0))),0)</f>
        <v>0</v>
      </c>
      <c r="F219" s="36" t="str">
        <f t="shared" si="220"/>
        <v>Full Time</v>
      </c>
      <c r="G219" s="35">
        <f>IFERROR((INDEX(GrantList[Budget End Date],MATCH(A219,GrantList[Fund],0))),0)</f>
        <v>0</v>
      </c>
      <c r="H219" s="34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6">
        <f t="shared" si="216"/>
        <v>0</v>
      </c>
      <c r="V219" s="33"/>
      <c r="W219" s="78">
        <f t="shared" si="217"/>
        <v>0</v>
      </c>
      <c r="X219" s="78">
        <f t="shared" si="213"/>
        <v>0</v>
      </c>
      <c r="Y219" s="78">
        <f t="shared" si="213"/>
        <v>0</v>
      </c>
      <c r="Z219" s="78">
        <f t="shared" si="213"/>
        <v>0</v>
      </c>
      <c r="AA219" s="78">
        <f t="shared" si="213"/>
        <v>0</v>
      </c>
      <c r="AB219" s="78">
        <f t="shared" si="213"/>
        <v>0</v>
      </c>
      <c r="AC219" s="78">
        <f t="shared" si="213"/>
        <v>0</v>
      </c>
      <c r="AD219" s="78">
        <f t="shared" si="213"/>
        <v>0</v>
      </c>
      <c r="AE219" s="78">
        <f t="shared" si="213"/>
        <v>0</v>
      </c>
      <c r="AF219" s="78">
        <f t="shared" si="213"/>
        <v>0</v>
      </c>
      <c r="AG219" s="78">
        <f t="shared" si="213"/>
        <v>0</v>
      </c>
      <c r="AH219" s="78">
        <f t="shared" si="213"/>
        <v>0</v>
      </c>
      <c r="AI219" s="79">
        <f t="shared" si="218"/>
        <v>0</v>
      </c>
      <c r="AK219" s="78">
        <f t="shared" si="219"/>
        <v>0</v>
      </c>
      <c r="AL219" s="78">
        <f t="shared" si="214"/>
        <v>0</v>
      </c>
      <c r="AM219" s="78">
        <f t="shared" si="214"/>
        <v>0</v>
      </c>
      <c r="AN219" s="78">
        <f t="shared" si="214"/>
        <v>0</v>
      </c>
      <c r="AO219" s="78">
        <f t="shared" si="214"/>
        <v>0</v>
      </c>
      <c r="AP219" s="78">
        <f t="shared" si="214"/>
        <v>0</v>
      </c>
      <c r="AQ219" s="78">
        <f t="shared" si="214"/>
        <v>0</v>
      </c>
      <c r="AR219" s="78">
        <f t="shared" si="214"/>
        <v>0</v>
      </c>
      <c r="AS219" s="78">
        <f t="shared" si="214"/>
        <v>0</v>
      </c>
      <c r="AT219" s="78">
        <f t="shared" si="214"/>
        <v>0</v>
      </c>
      <c r="AU219" s="78">
        <f t="shared" si="214"/>
        <v>0</v>
      </c>
      <c r="AV219" s="78">
        <f t="shared" si="214"/>
        <v>0</v>
      </c>
    </row>
    <row r="220" spans="1:48" ht="14.25">
      <c r="A220" s="74"/>
      <c r="B220" s="39">
        <f>IFERROR((INDEX(GrantList[Account],MATCH(A220,GrantList[Fund],0))),0)</f>
        <v>0</v>
      </c>
      <c r="C220" s="39">
        <f>IFERROR((INDEX(GrantList[Fund Desc],MATCH(A220,GrantList[Fund],0))),0)</f>
        <v>0</v>
      </c>
      <c r="D220" s="37">
        <f t="shared" si="215"/>
        <v>0</v>
      </c>
      <c r="E220" s="38">
        <f>IFERROR((INDEX(GrantList[Study Type],MATCH(A220,GrantList[Fund],0))),0)</f>
        <v>0</v>
      </c>
      <c r="F220" s="36" t="str">
        <f t="shared" si="220"/>
        <v>Full Time</v>
      </c>
      <c r="G220" s="35">
        <f>IFERROR((INDEX(GrantList[Budget End Date],MATCH(A220,GrantList[Fund],0))),0)</f>
        <v>0</v>
      </c>
      <c r="H220" s="34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6">
        <f t="shared" si="216"/>
        <v>0</v>
      </c>
      <c r="V220" s="33"/>
      <c r="W220" s="78">
        <f t="shared" si="217"/>
        <v>0</v>
      </c>
      <c r="X220" s="78">
        <f t="shared" si="213"/>
        <v>0</v>
      </c>
      <c r="Y220" s="78">
        <f t="shared" si="213"/>
        <v>0</v>
      </c>
      <c r="Z220" s="78">
        <f t="shared" si="213"/>
        <v>0</v>
      </c>
      <c r="AA220" s="78">
        <f t="shared" si="213"/>
        <v>0</v>
      </c>
      <c r="AB220" s="78">
        <f t="shared" si="213"/>
        <v>0</v>
      </c>
      <c r="AC220" s="78">
        <f t="shared" si="213"/>
        <v>0</v>
      </c>
      <c r="AD220" s="78">
        <f t="shared" si="213"/>
        <v>0</v>
      </c>
      <c r="AE220" s="78">
        <f t="shared" si="213"/>
        <v>0</v>
      </c>
      <c r="AF220" s="78">
        <f t="shared" si="213"/>
        <v>0</v>
      </c>
      <c r="AG220" s="78">
        <f t="shared" si="213"/>
        <v>0</v>
      </c>
      <c r="AH220" s="78">
        <f t="shared" si="213"/>
        <v>0</v>
      </c>
      <c r="AI220" s="79">
        <f t="shared" si="218"/>
        <v>0</v>
      </c>
      <c r="AK220" s="78">
        <f t="shared" si="219"/>
        <v>0</v>
      </c>
      <c r="AL220" s="78">
        <f t="shared" si="214"/>
        <v>0</v>
      </c>
      <c r="AM220" s="78">
        <f t="shared" si="214"/>
        <v>0</v>
      </c>
      <c r="AN220" s="78">
        <f t="shared" si="214"/>
        <v>0</v>
      </c>
      <c r="AO220" s="78">
        <f t="shared" si="214"/>
        <v>0</v>
      </c>
      <c r="AP220" s="78">
        <f t="shared" si="214"/>
        <v>0</v>
      </c>
      <c r="AQ220" s="78">
        <f t="shared" si="214"/>
        <v>0</v>
      </c>
      <c r="AR220" s="78">
        <f t="shared" si="214"/>
        <v>0</v>
      </c>
      <c r="AS220" s="78">
        <f t="shared" si="214"/>
        <v>0</v>
      </c>
      <c r="AT220" s="78">
        <f t="shared" si="214"/>
        <v>0</v>
      </c>
      <c r="AU220" s="78">
        <f t="shared" si="214"/>
        <v>0</v>
      </c>
      <c r="AV220" s="78">
        <f t="shared" si="214"/>
        <v>0</v>
      </c>
    </row>
    <row r="221" spans="1:48" ht="14.25">
      <c r="A221" s="74"/>
      <c r="B221" s="39">
        <f>IFERROR((INDEX(GrantList[Account],MATCH(A221,GrantList[Fund],0))),0)</f>
        <v>0</v>
      </c>
      <c r="C221" s="39">
        <f>IFERROR((INDEX(GrantList[Fund Desc],MATCH(A221,GrantList[Fund],0))),0)</f>
        <v>0</v>
      </c>
      <c r="D221" s="37">
        <f t="shared" si="215"/>
        <v>0</v>
      </c>
      <c r="E221" s="38">
        <f>IFERROR((INDEX(GrantList[Study Type],MATCH(A221,GrantList[Fund],0))),0)</f>
        <v>0</v>
      </c>
      <c r="F221" s="36" t="str">
        <f t="shared" si="220"/>
        <v>Full Time</v>
      </c>
      <c r="G221" s="35">
        <f>IFERROR((INDEX(GrantList[Budget End Date],MATCH(A221,GrantList[Fund],0))),0)</f>
        <v>0</v>
      </c>
      <c r="H221" s="34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6">
        <f t="shared" si="216"/>
        <v>0</v>
      </c>
      <c r="V221" s="33"/>
      <c r="W221" s="78">
        <f t="shared" si="217"/>
        <v>0</v>
      </c>
      <c r="X221" s="78">
        <f t="shared" si="213"/>
        <v>0</v>
      </c>
      <c r="Y221" s="78">
        <f t="shared" si="213"/>
        <v>0</v>
      </c>
      <c r="Z221" s="78">
        <f t="shared" si="213"/>
        <v>0</v>
      </c>
      <c r="AA221" s="78">
        <f t="shared" si="213"/>
        <v>0</v>
      </c>
      <c r="AB221" s="78">
        <f t="shared" si="213"/>
        <v>0</v>
      </c>
      <c r="AC221" s="78">
        <f t="shared" si="213"/>
        <v>0</v>
      </c>
      <c r="AD221" s="78">
        <f t="shared" si="213"/>
        <v>0</v>
      </c>
      <c r="AE221" s="78">
        <f t="shared" si="213"/>
        <v>0</v>
      </c>
      <c r="AF221" s="78">
        <f t="shared" si="213"/>
        <v>0</v>
      </c>
      <c r="AG221" s="78">
        <f t="shared" si="213"/>
        <v>0</v>
      </c>
      <c r="AH221" s="78">
        <f t="shared" si="213"/>
        <v>0</v>
      </c>
      <c r="AI221" s="79">
        <f t="shared" si="218"/>
        <v>0</v>
      </c>
      <c r="AK221" s="78">
        <f t="shared" si="219"/>
        <v>0</v>
      </c>
      <c r="AL221" s="78">
        <f t="shared" si="214"/>
        <v>0</v>
      </c>
      <c r="AM221" s="78">
        <f t="shared" si="214"/>
        <v>0</v>
      </c>
      <c r="AN221" s="78">
        <f t="shared" si="214"/>
        <v>0</v>
      </c>
      <c r="AO221" s="78">
        <f t="shared" si="214"/>
        <v>0</v>
      </c>
      <c r="AP221" s="78">
        <f t="shared" si="214"/>
        <v>0</v>
      </c>
      <c r="AQ221" s="78">
        <f t="shared" si="214"/>
        <v>0</v>
      </c>
      <c r="AR221" s="78">
        <f t="shared" si="214"/>
        <v>0</v>
      </c>
      <c r="AS221" s="78">
        <f t="shared" si="214"/>
        <v>0</v>
      </c>
      <c r="AT221" s="78">
        <f t="shared" si="214"/>
        <v>0</v>
      </c>
      <c r="AU221" s="78">
        <f t="shared" si="214"/>
        <v>0</v>
      </c>
      <c r="AV221" s="78">
        <f t="shared" si="214"/>
        <v>0</v>
      </c>
    </row>
    <row r="222" spans="1:48" ht="14.25">
      <c r="A222" s="74"/>
      <c r="B222" s="39">
        <f>IFERROR((INDEX(GrantList[Account],MATCH(A222,GrantList[Fund],0))),0)</f>
        <v>0</v>
      </c>
      <c r="C222" s="39">
        <f>IFERROR((INDEX(GrantList[Fund Desc],MATCH(A222,GrantList[Fund],0))),0)</f>
        <v>0</v>
      </c>
      <c r="D222" s="37">
        <f t="shared" si="215"/>
        <v>0</v>
      </c>
      <c r="E222" s="38">
        <f>IFERROR((INDEX(GrantList[Study Type],MATCH(A222,GrantList[Fund],0))),0)</f>
        <v>0</v>
      </c>
      <c r="F222" s="36" t="str">
        <f t="shared" si="220"/>
        <v>Full Time</v>
      </c>
      <c r="G222" s="35">
        <f>IFERROR((INDEX(GrantList[Budget End Date],MATCH(A222,GrantList[Fund],0))),0)</f>
        <v>0</v>
      </c>
      <c r="H222" s="34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6">
        <f t="shared" si="216"/>
        <v>0</v>
      </c>
      <c r="V222" s="33"/>
      <c r="W222" s="78">
        <f t="shared" si="217"/>
        <v>0</v>
      </c>
      <c r="X222" s="78">
        <f t="shared" si="213"/>
        <v>0</v>
      </c>
      <c r="Y222" s="78">
        <f t="shared" si="213"/>
        <v>0</v>
      </c>
      <c r="Z222" s="78">
        <f t="shared" si="213"/>
        <v>0</v>
      </c>
      <c r="AA222" s="78">
        <f t="shared" si="213"/>
        <v>0</v>
      </c>
      <c r="AB222" s="78">
        <f t="shared" si="213"/>
        <v>0</v>
      </c>
      <c r="AC222" s="78">
        <f t="shared" si="213"/>
        <v>0</v>
      </c>
      <c r="AD222" s="78">
        <f t="shared" si="213"/>
        <v>0</v>
      </c>
      <c r="AE222" s="78">
        <f t="shared" si="213"/>
        <v>0</v>
      </c>
      <c r="AF222" s="78">
        <f t="shared" si="213"/>
        <v>0</v>
      </c>
      <c r="AG222" s="78">
        <f t="shared" si="213"/>
        <v>0</v>
      </c>
      <c r="AH222" s="78">
        <f t="shared" si="213"/>
        <v>0</v>
      </c>
      <c r="AI222" s="79">
        <f t="shared" si="218"/>
        <v>0</v>
      </c>
      <c r="AK222" s="78">
        <f t="shared" si="219"/>
        <v>0</v>
      </c>
      <c r="AL222" s="78">
        <f t="shared" si="214"/>
        <v>0</v>
      </c>
      <c r="AM222" s="78">
        <f t="shared" si="214"/>
        <v>0</v>
      </c>
      <c r="AN222" s="78">
        <f t="shared" si="214"/>
        <v>0</v>
      </c>
      <c r="AO222" s="78">
        <f t="shared" si="214"/>
        <v>0</v>
      </c>
      <c r="AP222" s="78">
        <f t="shared" si="214"/>
        <v>0</v>
      </c>
      <c r="AQ222" s="78">
        <f t="shared" si="214"/>
        <v>0</v>
      </c>
      <c r="AR222" s="78">
        <f t="shared" si="214"/>
        <v>0</v>
      </c>
      <c r="AS222" s="78">
        <f t="shared" si="214"/>
        <v>0</v>
      </c>
      <c r="AT222" s="78">
        <f t="shared" si="214"/>
        <v>0</v>
      </c>
      <c r="AU222" s="78">
        <f t="shared" si="214"/>
        <v>0</v>
      </c>
      <c r="AV222" s="78">
        <f t="shared" si="214"/>
        <v>0</v>
      </c>
    </row>
    <row r="223" spans="1:48" ht="13.5" customHeight="1">
      <c r="C223" s="32" t="s">
        <v>16</v>
      </c>
      <c r="D223" s="31">
        <f>SUM(D215:D222)</f>
        <v>0</v>
      </c>
      <c r="E223" s="30"/>
      <c r="F223" s="29"/>
      <c r="I223" s="76">
        <f t="shared" ref="I223:T223" si="221">SUM(I215:I222)</f>
        <v>0</v>
      </c>
      <c r="J223" s="76">
        <f t="shared" si="221"/>
        <v>0</v>
      </c>
      <c r="K223" s="76">
        <f t="shared" si="221"/>
        <v>0</v>
      </c>
      <c r="L223" s="76">
        <f t="shared" si="221"/>
        <v>0</v>
      </c>
      <c r="M223" s="76">
        <f t="shared" si="221"/>
        <v>0</v>
      </c>
      <c r="N223" s="76">
        <f t="shared" si="221"/>
        <v>0</v>
      </c>
      <c r="O223" s="76">
        <f t="shared" si="221"/>
        <v>0</v>
      </c>
      <c r="P223" s="76">
        <f t="shared" si="221"/>
        <v>0</v>
      </c>
      <c r="Q223" s="76">
        <f t="shared" si="221"/>
        <v>0</v>
      </c>
      <c r="R223" s="76">
        <f t="shared" si="221"/>
        <v>0</v>
      </c>
      <c r="S223" s="76">
        <f t="shared" si="221"/>
        <v>0</v>
      </c>
      <c r="T223" s="76">
        <f t="shared" si="221"/>
        <v>0</v>
      </c>
      <c r="U223" s="76">
        <f t="shared" si="216"/>
        <v>0</v>
      </c>
      <c r="V223" s="26"/>
      <c r="W223" s="78">
        <f>SUM(W215:W222)</f>
        <v>0</v>
      </c>
      <c r="X223" s="78">
        <f t="shared" ref="X223:AH223" si="222">SUM(X215:X222)</f>
        <v>0</v>
      </c>
      <c r="Y223" s="78">
        <f t="shared" si="222"/>
        <v>0</v>
      </c>
      <c r="Z223" s="78">
        <f t="shared" si="222"/>
        <v>0</v>
      </c>
      <c r="AA223" s="78">
        <f t="shared" si="222"/>
        <v>0</v>
      </c>
      <c r="AB223" s="78">
        <f t="shared" si="222"/>
        <v>0</v>
      </c>
      <c r="AC223" s="78">
        <f t="shared" si="222"/>
        <v>0</v>
      </c>
      <c r="AD223" s="78">
        <f t="shared" si="222"/>
        <v>0</v>
      </c>
      <c r="AE223" s="78">
        <f t="shared" si="222"/>
        <v>0</v>
      </c>
      <c r="AF223" s="78">
        <f t="shared" si="222"/>
        <v>0</v>
      </c>
      <c r="AG223" s="78">
        <f t="shared" si="222"/>
        <v>0</v>
      </c>
      <c r="AH223" s="78">
        <f t="shared" si="222"/>
        <v>0</v>
      </c>
      <c r="AI223" s="78">
        <f t="shared" ref="AI223" si="223">SUM(AI215:AI222)</f>
        <v>0</v>
      </c>
      <c r="AK223" s="78">
        <f>SUM(AK215:AK222)</f>
        <v>0</v>
      </c>
      <c r="AL223" s="78">
        <f t="shared" ref="AL223:AV223" si="224">SUM(AL215:AL222)</f>
        <v>0</v>
      </c>
      <c r="AM223" s="78">
        <f t="shared" si="224"/>
        <v>0</v>
      </c>
      <c r="AN223" s="78">
        <f t="shared" si="224"/>
        <v>0</v>
      </c>
      <c r="AO223" s="78">
        <f t="shared" si="224"/>
        <v>0</v>
      </c>
      <c r="AP223" s="78">
        <f t="shared" si="224"/>
        <v>0</v>
      </c>
      <c r="AQ223" s="78">
        <f t="shared" si="224"/>
        <v>0</v>
      </c>
      <c r="AR223" s="78">
        <f t="shared" si="224"/>
        <v>0</v>
      </c>
      <c r="AS223" s="78">
        <f t="shared" si="224"/>
        <v>0</v>
      </c>
      <c r="AT223" s="78">
        <f t="shared" si="224"/>
        <v>0</v>
      </c>
      <c r="AU223" s="78">
        <f t="shared" si="224"/>
        <v>0</v>
      </c>
      <c r="AV223" s="78">
        <f t="shared" si="224"/>
        <v>0</v>
      </c>
    </row>
    <row r="224" spans="1:48">
      <c r="D224" s="25">
        <f>+D223-D212</f>
        <v>0</v>
      </c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7"/>
      <c r="V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 spans="1:48">
      <c r="D225" s="25"/>
    </row>
    <row r="226" spans="1:48">
      <c r="D226" s="25"/>
    </row>
    <row r="227" spans="1:48" ht="12.75">
      <c r="A227" s="47" t="s">
        <v>90</v>
      </c>
      <c r="B227" s="47"/>
      <c r="D227" s="46"/>
      <c r="E227" s="45">
        <f>D227/12</f>
        <v>0</v>
      </c>
      <c r="F227" s="24" t="s">
        <v>24</v>
      </c>
      <c r="AL227" s="73">
        <v>0.30499999999999999</v>
      </c>
      <c r="AM227" s="73">
        <v>0.09</v>
      </c>
      <c r="AO227" s="73">
        <v>0.32600000000000001</v>
      </c>
    </row>
    <row r="228" spans="1:48" ht="12.75">
      <c r="A228" s="47" t="s">
        <v>91</v>
      </c>
      <c r="B228" s="44"/>
      <c r="J228" s="43"/>
      <c r="K228" s="43"/>
      <c r="L228" s="43"/>
      <c r="M228" s="43"/>
      <c r="N228" s="43"/>
      <c r="AK228" s="24" t="s">
        <v>23</v>
      </c>
    </row>
    <row r="229" spans="1:48">
      <c r="A229" s="42" t="s">
        <v>15</v>
      </c>
      <c r="B229" s="42" t="s">
        <v>14</v>
      </c>
      <c r="C229" s="42" t="s">
        <v>13</v>
      </c>
      <c r="D229" s="42" t="s">
        <v>21</v>
      </c>
      <c r="E229" s="42" t="s">
        <v>22</v>
      </c>
      <c r="F229" s="42" t="s">
        <v>20</v>
      </c>
      <c r="G229" s="42" t="s">
        <v>19</v>
      </c>
      <c r="I229" s="40">
        <f>I214</f>
        <v>44743</v>
      </c>
      <c r="J229" s="40">
        <f t="shared" ref="J229:T229" si="225">J214</f>
        <v>44774</v>
      </c>
      <c r="K229" s="40">
        <f t="shared" si="225"/>
        <v>44805</v>
      </c>
      <c r="L229" s="40">
        <f t="shared" si="225"/>
        <v>44835</v>
      </c>
      <c r="M229" s="40">
        <f t="shared" si="225"/>
        <v>44866</v>
      </c>
      <c r="N229" s="40">
        <f t="shared" si="225"/>
        <v>44896</v>
      </c>
      <c r="O229" s="40">
        <f t="shared" si="225"/>
        <v>44927</v>
      </c>
      <c r="P229" s="40">
        <f t="shared" si="225"/>
        <v>44958</v>
      </c>
      <c r="Q229" s="40">
        <f t="shared" si="225"/>
        <v>44986</v>
      </c>
      <c r="R229" s="40">
        <f t="shared" si="225"/>
        <v>45017</v>
      </c>
      <c r="S229" s="40">
        <f t="shared" si="225"/>
        <v>45047</v>
      </c>
      <c r="T229" s="40">
        <f t="shared" si="225"/>
        <v>45078</v>
      </c>
      <c r="U229" s="41" t="s">
        <v>57</v>
      </c>
      <c r="W229" s="40">
        <f>I229</f>
        <v>44743</v>
      </c>
      <c r="X229" s="40">
        <f t="shared" ref="X229:AH229" si="226">J229</f>
        <v>44774</v>
      </c>
      <c r="Y229" s="40">
        <f t="shared" si="226"/>
        <v>44805</v>
      </c>
      <c r="Z229" s="40">
        <f t="shared" si="226"/>
        <v>44835</v>
      </c>
      <c r="AA229" s="40">
        <f t="shared" si="226"/>
        <v>44866</v>
      </c>
      <c r="AB229" s="40">
        <f t="shared" si="226"/>
        <v>44896</v>
      </c>
      <c r="AC229" s="40">
        <f t="shared" si="226"/>
        <v>44927</v>
      </c>
      <c r="AD229" s="40">
        <f t="shared" si="226"/>
        <v>44958</v>
      </c>
      <c r="AE229" s="40">
        <f t="shared" si="226"/>
        <v>44986</v>
      </c>
      <c r="AF229" s="40">
        <f t="shared" si="226"/>
        <v>45017</v>
      </c>
      <c r="AG229" s="40">
        <f t="shared" si="226"/>
        <v>45047</v>
      </c>
      <c r="AH229" s="40">
        <f t="shared" si="226"/>
        <v>45078</v>
      </c>
      <c r="AI229" s="41" t="s">
        <v>18</v>
      </c>
      <c r="AK229" s="40">
        <f>W229</f>
        <v>44743</v>
      </c>
      <c r="AL229" s="40">
        <f t="shared" ref="AL229:AV229" si="227">X229</f>
        <v>44774</v>
      </c>
      <c r="AM229" s="40">
        <f t="shared" si="227"/>
        <v>44805</v>
      </c>
      <c r="AN229" s="40">
        <f t="shared" si="227"/>
        <v>44835</v>
      </c>
      <c r="AO229" s="40">
        <f t="shared" si="227"/>
        <v>44866</v>
      </c>
      <c r="AP229" s="40">
        <f t="shared" si="227"/>
        <v>44896</v>
      </c>
      <c r="AQ229" s="40">
        <f t="shared" si="227"/>
        <v>44927</v>
      </c>
      <c r="AR229" s="40">
        <f t="shared" si="227"/>
        <v>44958</v>
      </c>
      <c r="AS229" s="40">
        <f t="shared" si="227"/>
        <v>44986</v>
      </c>
      <c r="AT229" s="40">
        <f t="shared" si="227"/>
        <v>45017</v>
      </c>
      <c r="AU229" s="40">
        <f t="shared" si="227"/>
        <v>45047</v>
      </c>
      <c r="AV229" s="40">
        <f t="shared" si="227"/>
        <v>45078</v>
      </c>
    </row>
    <row r="230" spans="1:48" ht="14.25">
      <c r="A230" s="74"/>
      <c r="B230" s="39">
        <f>IFERROR((INDEX(GrantList[Account],MATCH(A230,GrantList[Fund],0))),0)</f>
        <v>0</v>
      </c>
      <c r="C230" s="39">
        <f>IFERROR((INDEX(GrantList[Fund Desc],MATCH(A230,GrantList[Fund],0))),0)</f>
        <v>0</v>
      </c>
      <c r="D230" s="37">
        <f>+AI230</f>
        <v>0</v>
      </c>
      <c r="E230" s="38">
        <f>IFERROR((INDEX(GrantList[Study Type],MATCH(A230,GrantList[Fund],0))),0)</f>
        <v>0</v>
      </c>
      <c r="F230" s="36" t="s">
        <v>17</v>
      </c>
      <c r="G230" s="35">
        <f>IFERROR((INDEX(GrantList[Budget End Date],MATCH(A230,GrantList[Fund],0))),0)</f>
        <v>0</v>
      </c>
      <c r="H230" s="34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6">
        <f>SUM(I230:T230)/12</f>
        <v>0</v>
      </c>
      <c r="V230" s="33"/>
      <c r="W230" s="78">
        <f>IF(W$4&lt;$G230,I230*$E$227,0)</f>
        <v>0</v>
      </c>
      <c r="X230" s="78">
        <f t="shared" ref="X230:AH237" si="228">IF(X$4&lt;$G230,J230*$E$227,0)</f>
        <v>0</v>
      </c>
      <c r="Y230" s="78">
        <f t="shared" si="228"/>
        <v>0</v>
      </c>
      <c r="Z230" s="78">
        <f t="shared" si="228"/>
        <v>0</v>
      </c>
      <c r="AA230" s="78">
        <f t="shared" si="228"/>
        <v>0</v>
      </c>
      <c r="AB230" s="78">
        <f t="shared" si="228"/>
        <v>0</v>
      </c>
      <c r="AC230" s="78">
        <f t="shared" si="228"/>
        <v>0</v>
      </c>
      <c r="AD230" s="78">
        <f t="shared" si="228"/>
        <v>0</v>
      </c>
      <c r="AE230" s="78">
        <f t="shared" si="228"/>
        <v>0</v>
      </c>
      <c r="AF230" s="78">
        <f t="shared" si="228"/>
        <v>0</v>
      </c>
      <c r="AG230" s="78">
        <f t="shared" si="228"/>
        <v>0</v>
      </c>
      <c r="AH230" s="78">
        <f t="shared" si="228"/>
        <v>0</v>
      </c>
      <c r="AI230" s="79">
        <f>SUM(W230:AH230)</f>
        <v>0</v>
      </c>
      <c r="AK230" s="78">
        <f>IF(AND(AK$4&lt;=$G230,$F230="Full Time",$E230="Non-Federal"),W230*$AO$2,IF(AND(AK$4&lt;=$G230,$F230="Full Time",$E230="Federal"),W230*$AL$2,(IF(AND(AK$4&lt;=$G230,$F230="Part Time"),$W230*$AM$2,0))))</f>
        <v>0</v>
      </c>
      <c r="AL230" s="78">
        <f t="shared" ref="AL230:AV237" si="229">IF(AND(AL$4&lt;=$G230,$F230="Full Time",$E230="Non-Federal"),X230*$AO$2,IF(AND(AL$4&lt;=$G230,$F230="Full Time",$E230="Federal"),X230*$AL$2,(IF(AND(AL$4&lt;=$G230,$F230="Part Time"),$W230*$AM$2,0))))</f>
        <v>0</v>
      </c>
      <c r="AM230" s="78">
        <f t="shared" si="229"/>
        <v>0</v>
      </c>
      <c r="AN230" s="78">
        <f t="shared" si="229"/>
        <v>0</v>
      </c>
      <c r="AO230" s="78">
        <f t="shared" si="229"/>
        <v>0</v>
      </c>
      <c r="AP230" s="78">
        <f t="shared" si="229"/>
        <v>0</v>
      </c>
      <c r="AQ230" s="78">
        <f t="shared" si="229"/>
        <v>0</v>
      </c>
      <c r="AR230" s="78">
        <f t="shared" si="229"/>
        <v>0</v>
      </c>
      <c r="AS230" s="78">
        <f t="shared" si="229"/>
        <v>0</v>
      </c>
      <c r="AT230" s="78">
        <f t="shared" si="229"/>
        <v>0</v>
      </c>
      <c r="AU230" s="78">
        <f t="shared" si="229"/>
        <v>0</v>
      </c>
      <c r="AV230" s="78">
        <f t="shared" si="229"/>
        <v>0</v>
      </c>
    </row>
    <row r="231" spans="1:48" ht="14.25">
      <c r="A231" s="74"/>
      <c r="B231" s="39">
        <f>IFERROR((INDEX(GrantList[Account],MATCH(A231,GrantList[Fund],0))),0)</f>
        <v>0</v>
      </c>
      <c r="C231" s="39">
        <f>IFERROR((INDEX(GrantList[Fund Desc],MATCH(A231,GrantList[Fund],0))),0)</f>
        <v>0</v>
      </c>
      <c r="D231" s="37">
        <f t="shared" ref="D231:D237" si="230">+AI231</f>
        <v>0</v>
      </c>
      <c r="E231" s="38">
        <f>IFERROR((INDEX(GrantList[Study Type],MATCH(A231,GrantList[Fund],0))),0)</f>
        <v>0</v>
      </c>
      <c r="F231" s="36" t="str">
        <f>F230</f>
        <v>Full Time</v>
      </c>
      <c r="G231" s="35">
        <f>IFERROR((INDEX(GrantList[Budget End Date],MATCH(A231,GrantList[Fund],0))),0)</f>
        <v>0</v>
      </c>
      <c r="H231" s="34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6">
        <f t="shared" ref="U231:U238" si="231">SUM(I231:T231)/12</f>
        <v>0</v>
      </c>
      <c r="V231" s="33"/>
      <c r="W231" s="78">
        <f t="shared" ref="W231:W237" si="232">IF(W$4&lt;$G231,I231*$E$227,0)</f>
        <v>0</v>
      </c>
      <c r="X231" s="78">
        <f t="shared" si="228"/>
        <v>0</v>
      </c>
      <c r="Y231" s="78">
        <f t="shared" si="228"/>
        <v>0</v>
      </c>
      <c r="Z231" s="78">
        <f t="shared" si="228"/>
        <v>0</v>
      </c>
      <c r="AA231" s="78">
        <f t="shared" si="228"/>
        <v>0</v>
      </c>
      <c r="AB231" s="78">
        <f t="shared" si="228"/>
        <v>0</v>
      </c>
      <c r="AC231" s="78">
        <f t="shared" si="228"/>
        <v>0</v>
      </c>
      <c r="AD231" s="78">
        <f t="shared" si="228"/>
        <v>0</v>
      </c>
      <c r="AE231" s="78">
        <f t="shared" si="228"/>
        <v>0</v>
      </c>
      <c r="AF231" s="78">
        <f t="shared" si="228"/>
        <v>0</v>
      </c>
      <c r="AG231" s="78">
        <f t="shared" si="228"/>
        <v>0</v>
      </c>
      <c r="AH231" s="78">
        <f t="shared" si="228"/>
        <v>0</v>
      </c>
      <c r="AI231" s="79">
        <f t="shared" ref="AI231:AI237" si="233">SUM(W231:AH231)</f>
        <v>0</v>
      </c>
      <c r="AK231" s="78">
        <f t="shared" ref="AK231:AK237" si="234">IF(AND(AK$4&lt;=$G231,$F231="Full Time",$E231="Non-Federal"),W231*$AO$2,IF(AND(AK$4&lt;=$G231,$F231="Full Time",$E231="Federal"),W231*$AL$2,(IF(AND(AK$4&lt;=$G231,$F231="Part Time"),$W231*$AM$2,0))))</f>
        <v>0</v>
      </c>
      <c r="AL231" s="78">
        <f t="shared" si="229"/>
        <v>0</v>
      </c>
      <c r="AM231" s="78">
        <f t="shared" si="229"/>
        <v>0</v>
      </c>
      <c r="AN231" s="78">
        <f t="shared" si="229"/>
        <v>0</v>
      </c>
      <c r="AO231" s="78">
        <f t="shared" si="229"/>
        <v>0</v>
      </c>
      <c r="AP231" s="78">
        <f t="shared" si="229"/>
        <v>0</v>
      </c>
      <c r="AQ231" s="78">
        <f t="shared" si="229"/>
        <v>0</v>
      </c>
      <c r="AR231" s="78">
        <f t="shared" si="229"/>
        <v>0</v>
      </c>
      <c r="AS231" s="78">
        <f t="shared" si="229"/>
        <v>0</v>
      </c>
      <c r="AT231" s="78">
        <f t="shared" si="229"/>
        <v>0</v>
      </c>
      <c r="AU231" s="78">
        <f t="shared" si="229"/>
        <v>0</v>
      </c>
      <c r="AV231" s="78">
        <f t="shared" si="229"/>
        <v>0</v>
      </c>
    </row>
    <row r="232" spans="1:48" ht="14.25">
      <c r="A232" s="74"/>
      <c r="B232" s="39">
        <f>IFERROR((INDEX(GrantList[Account],MATCH(A232,GrantList[Fund],0))),0)</f>
        <v>0</v>
      </c>
      <c r="C232" s="39">
        <f>IFERROR((INDEX(GrantList[Fund Desc],MATCH(A232,GrantList[Fund],0))),0)</f>
        <v>0</v>
      </c>
      <c r="D232" s="37">
        <f t="shared" si="230"/>
        <v>0</v>
      </c>
      <c r="E232" s="38">
        <f>IFERROR((INDEX(GrantList[Study Type],MATCH(A232,GrantList[Fund],0))),0)</f>
        <v>0</v>
      </c>
      <c r="F232" s="36" t="str">
        <f t="shared" ref="F232:F237" si="235">F231</f>
        <v>Full Time</v>
      </c>
      <c r="G232" s="35">
        <f>IFERROR((INDEX(GrantList[Budget End Date],MATCH(A232,GrantList[Fund],0))),0)</f>
        <v>0</v>
      </c>
      <c r="H232" s="34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6">
        <f t="shared" si="231"/>
        <v>0</v>
      </c>
      <c r="V232" s="33"/>
      <c r="W232" s="78">
        <f t="shared" si="232"/>
        <v>0</v>
      </c>
      <c r="X232" s="78">
        <f t="shared" si="228"/>
        <v>0</v>
      </c>
      <c r="Y232" s="78">
        <f t="shared" si="228"/>
        <v>0</v>
      </c>
      <c r="Z232" s="78">
        <f t="shared" si="228"/>
        <v>0</v>
      </c>
      <c r="AA232" s="78">
        <f t="shared" si="228"/>
        <v>0</v>
      </c>
      <c r="AB232" s="78">
        <f t="shared" si="228"/>
        <v>0</v>
      </c>
      <c r="AC232" s="78">
        <f t="shared" si="228"/>
        <v>0</v>
      </c>
      <c r="AD232" s="78">
        <f t="shared" si="228"/>
        <v>0</v>
      </c>
      <c r="AE232" s="78">
        <f t="shared" si="228"/>
        <v>0</v>
      </c>
      <c r="AF232" s="78">
        <f t="shared" si="228"/>
        <v>0</v>
      </c>
      <c r="AG232" s="78">
        <f t="shared" si="228"/>
        <v>0</v>
      </c>
      <c r="AH232" s="78">
        <f t="shared" si="228"/>
        <v>0</v>
      </c>
      <c r="AI232" s="79">
        <f t="shared" si="233"/>
        <v>0</v>
      </c>
      <c r="AK232" s="78">
        <f t="shared" si="234"/>
        <v>0</v>
      </c>
      <c r="AL232" s="78">
        <f t="shared" si="229"/>
        <v>0</v>
      </c>
      <c r="AM232" s="78">
        <f t="shared" si="229"/>
        <v>0</v>
      </c>
      <c r="AN232" s="78">
        <f t="shared" si="229"/>
        <v>0</v>
      </c>
      <c r="AO232" s="78">
        <f t="shared" si="229"/>
        <v>0</v>
      </c>
      <c r="AP232" s="78">
        <f t="shared" si="229"/>
        <v>0</v>
      </c>
      <c r="AQ232" s="78">
        <f t="shared" si="229"/>
        <v>0</v>
      </c>
      <c r="AR232" s="78">
        <f t="shared" si="229"/>
        <v>0</v>
      </c>
      <c r="AS232" s="78">
        <f t="shared" si="229"/>
        <v>0</v>
      </c>
      <c r="AT232" s="78">
        <f t="shared" si="229"/>
        <v>0</v>
      </c>
      <c r="AU232" s="78">
        <f t="shared" si="229"/>
        <v>0</v>
      </c>
      <c r="AV232" s="78">
        <f t="shared" si="229"/>
        <v>0</v>
      </c>
    </row>
    <row r="233" spans="1:48" ht="14.25">
      <c r="A233" s="74"/>
      <c r="B233" s="39">
        <f>IFERROR((INDEX(GrantList[Account],MATCH(A233,GrantList[Fund],0))),0)</f>
        <v>0</v>
      </c>
      <c r="C233" s="39">
        <f>IFERROR((INDEX(GrantList[Fund Desc],MATCH(A233,GrantList[Fund],0))),0)</f>
        <v>0</v>
      </c>
      <c r="D233" s="37">
        <f t="shared" si="230"/>
        <v>0</v>
      </c>
      <c r="E233" s="38">
        <f>IFERROR((INDEX(GrantList[Study Type],MATCH(A233,GrantList[Fund],0))),0)</f>
        <v>0</v>
      </c>
      <c r="F233" s="36" t="str">
        <f t="shared" si="235"/>
        <v>Full Time</v>
      </c>
      <c r="G233" s="35">
        <f>IFERROR((INDEX(GrantList[Budget End Date],MATCH(A233,GrantList[Fund],0))),0)</f>
        <v>0</v>
      </c>
      <c r="H233" s="34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6">
        <f t="shared" si="231"/>
        <v>0</v>
      </c>
      <c r="V233" s="33"/>
      <c r="W233" s="78">
        <f t="shared" si="232"/>
        <v>0</v>
      </c>
      <c r="X233" s="78">
        <f t="shared" si="228"/>
        <v>0</v>
      </c>
      <c r="Y233" s="78">
        <f t="shared" si="228"/>
        <v>0</v>
      </c>
      <c r="Z233" s="78">
        <f t="shared" si="228"/>
        <v>0</v>
      </c>
      <c r="AA233" s="78">
        <f t="shared" si="228"/>
        <v>0</v>
      </c>
      <c r="AB233" s="78">
        <f t="shared" si="228"/>
        <v>0</v>
      </c>
      <c r="AC233" s="78">
        <f t="shared" si="228"/>
        <v>0</v>
      </c>
      <c r="AD233" s="78">
        <f t="shared" si="228"/>
        <v>0</v>
      </c>
      <c r="AE233" s="78">
        <f t="shared" si="228"/>
        <v>0</v>
      </c>
      <c r="AF233" s="78">
        <f t="shared" si="228"/>
        <v>0</v>
      </c>
      <c r="AG233" s="78">
        <f t="shared" si="228"/>
        <v>0</v>
      </c>
      <c r="AH233" s="78">
        <f t="shared" si="228"/>
        <v>0</v>
      </c>
      <c r="AI233" s="79">
        <f t="shared" si="233"/>
        <v>0</v>
      </c>
      <c r="AK233" s="78">
        <f t="shared" si="234"/>
        <v>0</v>
      </c>
      <c r="AL233" s="78">
        <f t="shared" si="229"/>
        <v>0</v>
      </c>
      <c r="AM233" s="78">
        <f t="shared" si="229"/>
        <v>0</v>
      </c>
      <c r="AN233" s="78">
        <f t="shared" si="229"/>
        <v>0</v>
      </c>
      <c r="AO233" s="78">
        <f t="shared" si="229"/>
        <v>0</v>
      </c>
      <c r="AP233" s="78">
        <f t="shared" si="229"/>
        <v>0</v>
      </c>
      <c r="AQ233" s="78">
        <f t="shared" si="229"/>
        <v>0</v>
      </c>
      <c r="AR233" s="78">
        <f t="shared" si="229"/>
        <v>0</v>
      </c>
      <c r="AS233" s="78">
        <f t="shared" si="229"/>
        <v>0</v>
      </c>
      <c r="AT233" s="78">
        <f t="shared" si="229"/>
        <v>0</v>
      </c>
      <c r="AU233" s="78">
        <f t="shared" si="229"/>
        <v>0</v>
      </c>
      <c r="AV233" s="78">
        <f t="shared" si="229"/>
        <v>0</v>
      </c>
    </row>
    <row r="234" spans="1:48" ht="14.25">
      <c r="A234" s="74"/>
      <c r="B234" s="39">
        <f>IFERROR((INDEX(GrantList[Account],MATCH(A234,GrantList[Fund],0))),0)</f>
        <v>0</v>
      </c>
      <c r="C234" s="39">
        <f>IFERROR((INDEX(GrantList[Fund Desc],MATCH(A234,GrantList[Fund],0))),0)</f>
        <v>0</v>
      </c>
      <c r="D234" s="37">
        <f t="shared" si="230"/>
        <v>0</v>
      </c>
      <c r="E234" s="38">
        <f>IFERROR((INDEX(GrantList[Study Type],MATCH(A234,GrantList[Fund],0))),0)</f>
        <v>0</v>
      </c>
      <c r="F234" s="36" t="str">
        <f t="shared" si="235"/>
        <v>Full Time</v>
      </c>
      <c r="G234" s="35">
        <f>IFERROR((INDEX(GrantList[Budget End Date],MATCH(A234,GrantList[Fund],0))),0)</f>
        <v>0</v>
      </c>
      <c r="H234" s="34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6">
        <f t="shared" si="231"/>
        <v>0</v>
      </c>
      <c r="V234" s="33"/>
      <c r="W234" s="78">
        <f t="shared" si="232"/>
        <v>0</v>
      </c>
      <c r="X234" s="78">
        <f t="shared" si="228"/>
        <v>0</v>
      </c>
      <c r="Y234" s="78">
        <f t="shared" si="228"/>
        <v>0</v>
      </c>
      <c r="Z234" s="78">
        <f t="shared" si="228"/>
        <v>0</v>
      </c>
      <c r="AA234" s="78">
        <f t="shared" si="228"/>
        <v>0</v>
      </c>
      <c r="AB234" s="78">
        <f t="shared" si="228"/>
        <v>0</v>
      </c>
      <c r="AC234" s="78">
        <f t="shared" si="228"/>
        <v>0</v>
      </c>
      <c r="AD234" s="78">
        <f t="shared" si="228"/>
        <v>0</v>
      </c>
      <c r="AE234" s="78">
        <f t="shared" si="228"/>
        <v>0</v>
      </c>
      <c r="AF234" s="78">
        <f t="shared" si="228"/>
        <v>0</v>
      </c>
      <c r="AG234" s="78">
        <f t="shared" si="228"/>
        <v>0</v>
      </c>
      <c r="AH234" s="78">
        <f t="shared" si="228"/>
        <v>0</v>
      </c>
      <c r="AI234" s="79">
        <f t="shared" si="233"/>
        <v>0</v>
      </c>
      <c r="AK234" s="78">
        <f t="shared" si="234"/>
        <v>0</v>
      </c>
      <c r="AL234" s="78">
        <f t="shared" si="229"/>
        <v>0</v>
      </c>
      <c r="AM234" s="78">
        <f t="shared" si="229"/>
        <v>0</v>
      </c>
      <c r="AN234" s="78">
        <f t="shared" si="229"/>
        <v>0</v>
      </c>
      <c r="AO234" s="78">
        <f t="shared" si="229"/>
        <v>0</v>
      </c>
      <c r="AP234" s="78">
        <f t="shared" si="229"/>
        <v>0</v>
      </c>
      <c r="AQ234" s="78">
        <f t="shared" si="229"/>
        <v>0</v>
      </c>
      <c r="AR234" s="78">
        <f t="shared" si="229"/>
        <v>0</v>
      </c>
      <c r="AS234" s="78">
        <f t="shared" si="229"/>
        <v>0</v>
      </c>
      <c r="AT234" s="78">
        <f t="shared" si="229"/>
        <v>0</v>
      </c>
      <c r="AU234" s="78">
        <f t="shared" si="229"/>
        <v>0</v>
      </c>
      <c r="AV234" s="78">
        <f t="shared" si="229"/>
        <v>0</v>
      </c>
    </row>
    <row r="235" spans="1:48" ht="14.25">
      <c r="A235" s="74"/>
      <c r="B235" s="39">
        <f>IFERROR((INDEX(GrantList[Account],MATCH(A235,GrantList[Fund],0))),0)</f>
        <v>0</v>
      </c>
      <c r="C235" s="39">
        <f>IFERROR((INDEX(GrantList[Fund Desc],MATCH(A235,GrantList[Fund],0))),0)</f>
        <v>0</v>
      </c>
      <c r="D235" s="37">
        <f t="shared" si="230"/>
        <v>0</v>
      </c>
      <c r="E235" s="38">
        <f>IFERROR((INDEX(GrantList[Study Type],MATCH(A235,GrantList[Fund],0))),0)</f>
        <v>0</v>
      </c>
      <c r="F235" s="36" t="str">
        <f t="shared" si="235"/>
        <v>Full Time</v>
      </c>
      <c r="G235" s="35">
        <f>IFERROR((INDEX(GrantList[Budget End Date],MATCH(A235,GrantList[Fund],0))),0)</f>
        <v>0</v>
      </c>
      <c r="H235" s="34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6">
        <f t="shared" si="231"/>
        <v>0</v>
      </c>
      <c r="V235" s="33"/>
      <c r="W235" s="78">
        <f t="shared" si="232"/>
        <v>0</v>
      </c>
      <c r="X235" s="78">
        <f t="shared" si="228"/>
        <v>0</v>
      </c>
      <c r="Y235" s="78">
        <f t="shared" si="228"/>
        <v>0</v>
      </c>
      <c r="Z235" s="78">
        <f t="shared" si="228"/>
        <v>0</v>
      </c>
      <c r="AA235" s="78">
        <f t="shared" si="228"/>
        <v>0</v>
      </c>
      <c r="AB235" s="78">
        <f t="shared" si="228"/>
        <v>0</v>
      </c>
      <c r="AC235" s="78">
        <f t="shared" si="228"/>
        <v>0</v>
      </c>
      <c r="AD235" s="78">
        <f t="shared" si="228"/>
        <v>0</v>
      </c>
      <c r="AE235" s="78">
        <f t="shared" si="228"/>
        <v>0</v>
      </c>
      <c r="AF235" s="78">
        <f t="shared" si="228"/>
        <v>0</v>
      </c>
      <c r="AG235" s="78">
        <f t="shared" si="228"/>
        <v>0</v>
      </c>
      <c r="AH235" s="78">
        <f t="shared" si="228"/>
        <v>0</v>
      </c>
      <c r="AI235" s="79">
        <f t="shared" si="233"/>
        <v>0</v>
      </c>
      <c r="AK235" s="78">
        <f t="shared" si="234"/>
        <v>0</v>
      </c>
      <c r="AL235" s="78">
        <f t="shared" si="229"/>
        <v>0</v>
      </c>
      <c r="AM235" s="78">
        <f t="shared" si="229"/>
        <v>0</v>
      </c>
      <c r="AN235" s="78">
        <f t="shared" si="229"/>
        <v>0</v>
      </c>
      <c r="AO235" s="78">
        <f t="shared" si="229"/>
        <v>0</v>
      </c>
      <c r="AP235" s="78">
        <f t="shared" si="229"/>
        <v>0</v>
      </c>
      <c r="AQ235" s="78">
        <f t="shared" si="229"/>
        <v>0</v>
      </c>
      <c r="AR235" s="78">
        <f t="shared" si="229"/>
        <v>0</v>
      </c>
      <c r="AS235" s="78">
        <f t="shared" si="229"/>
        <v>0</v>
      </c>
      <c r="AT235" s="78">
        <f t="shared" si="229"/>
        <v>0</v>
      </c>
      <c r="AU235" s="78">
        <f t="shared" si="229"/>
        <v>0</v>
      </c>
      <c r="AV235" s="78">
        <f t="shared" si="229"/>
        <v>0</v>
      </c>
    </row>
    <row r="236" spans="1:48" ht="14.25">
      <c r="A236" s="74"/>
      <c r="B236" s="39">
        <f>IFERROR((INDEX(GrantList[Account],MATCH(A236,GrantList[Fund],0))),0)</f>
        <v>0</v>
      </c>
      <c r="C236" s="39">
        <f>IFERROR((INDEX(GrantList[Fund Desc],MATCH(A236,GrantList[Fund],0))),0)</f>
        <v>0</v>
      </c>
      <c r="D236" s="37">
        <f t="shared" si="230"/>
        <v>0</v>
      </c>
      <c r="E236" s="38">
        <f>IFERROR((INDEX(GrantList[Study Type],MATCH(A236,GrantList[Fund],0))),0)</f>
        <v>0</v>
      </c>
      <c r="F236" s="36" t="str">
        <f t="shared" si="235"/>
        <v>Full Time</v>
      </c>
      <c r="G236" s="35">
        <f>IFERROR((INDEX(GrantList[Budget End Date],MATCH(A236,GrantList[Fund],0))),0)</f>
        <v>0</v>
      </c>
      <c r="H236" s="34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6">
        <f t="shared" si="231"/>
        <v>0</v>
      </c>
      <c r="V236" s="33"/>
      <c r="W236" s="78">
        <f t="shared" si="232"/>
        <v>0</v>
      </c>
      <c r="X236" s="78">
        <f t="shared" si="228"/>
        <v>0</v>
      </c>
      <c r="Y236" s="78">
        <f t="shared" si="228"/>
        <v>0</v>
      </c>
      <c r="Z236" s="78">
        <f t="shared" si="228"/>
        <v>0</v>
      </c>
      <c r="AA236" s="78">
        <f t="shared" si="228"/>
        <v>0</v>
      </c>
      <c r="AB236" s="78">
        <f t="shared" si="228"/>
        <v>0</v>
      </c>
      <c r="AC236" s="78">
        <f t="shared" si="228"/>
        <v>0</v>
      </c>
      <c r="AD236" s="78">
        <f t="shared" si="228"/>
        <v>0</v>
      </c>
      <c r="AE236" s="78">
        <f t="shared" si="228"/>
        <v>0</v>
      </c>
      <c r="AF236" s="78">
        <f t="shared" si="228"/>
        <v>0</v>
      </c>
      <c r="AG236" s="78">
        <f t="shared" si="228"/>
        <v>0</v>
      </c>
      <c r="AH236" s="78">
        <f t="shared" si="228"/>
        <v>0</v>
      </c>
      <c r="AI236" s="79">
        <f t="shared" si="233"/>
        <v>0</v>
      </c>
      <c r="AK236" s="78">
        <f t="shared" si="234"/>
        <v>0</v>
      </c>
      <c r="AL236" s="78">
        <f t="shared" si="229"/>
        <v>0</v>
      </c>
      <c r="AM236" s="78">
        <f t="shared" si="229"/>
        <v>0</v>
      </c>
      <c r="AN236" s="78">
        <f t="shared" si="229"/>
        <v>0</v>
      </c>
      <c r="AO236" s="78">
        <f t="shared" si="229"/>
        <v>0</v>
      </c>
      <c r="AP236" s="78">
        <f t="shared" si="229"/>
        <v>0</v>
      </c>
      <c r="AQ236" s="78">
        <f t="shared" si="229"/>
        <v>0</v>
      </c>
      <c r="AR236" s="78">
        <f t="shared" si="229"/>
        <v>0</v>
      </c>
      <c r="AS236" s="78">
        <f t="shared" si="229"/>
        <v>0</v>
      </c>
      <c r="AT236" s="78">
        <f t="shared" si="229"/>
        <v>0</v>
      </c>
      <c r="AU236" s="78">
        <f t="shared" si="229"/>
        <v>0</v>
      </c>
      <c r="AV236" s="78">
        <f t="shared" si="229"/>
        <v>0</v>
      </c>
    </row>
    <row r="237" spans="1:48" ht="14.25">
      <c r="A237" s="74"/>
      <c r="B237" s="39">
        <f>IFERROR((INDEX(GrantList[Account],MATCH(A237,GrantList[Fund],0))),0)</f>
        <v>0</v>
      </c>
      <c r="C237" s="39">
        <f>IFERROR((INDEX(GrantList[Fund Desc],MATCH(A237,GrantList[Fund],0))),0)</f>
        <v>0</v>
      </c>
      <c r="D237" s="37">
        <f t="shared" si="230"/>
        <v>0</v>
      </c>
      <c r="E237" s="38">
        <f>IFERROR((INDEX(GrantList[Study Type],MATCH(A237,GrantList[Fund],0))),0)</f>
        <v>0</v>
      </c>
      <c r="F237" s="36" t="str">
        <f t="shared" si="235"/>
        <v>Full Time</v>
      </c>
      <c r="G237" s="35">
        <f>IFERROR((INDEX(GrantList[Budget End Date],MATCH(A237,GrantList[Fund],0))),0)</f>
        <v>0</v>
      </c>
      <c r="H237" s="34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6">
        <f t="shared" si="231"/>
        <v>0</v>
      </c>
      <c r="V237" s="33"/>
      <c r="W237" s="78">
        <f t="shared" si="232"/>
        <v>0</v>
      </c>
      <c r="X237" s="78">
        <f t="shared" si="228"/>
        <v>0</v>
      </c>
      <c r="Y237" s="78">
        <f t="shared" si="228"/>
        <v>0</v>
      </c>
      <c r="Z237" s="78">
        <f t="shared" si="228"/>
        <v>0</v>
      </c>
      <c r="AA237" s="78">
        <f t="shared" si="228"/>
        <v>0</v>
      </c>
      <c r="AB237" s="78">
        <f t="shared" si="228"/>
        <v>0</v>
      </c>
      <c r="AC237" s="78">
        <f t="shared" si="228"/>
        <v>0</v>
      </c>
      <c r="AD237" s="78">
        <f t="shared" si="228"/>
        <v>0</v>
      </c>
      <c r="AE237" s="78">
        <f t="shared" si="228"/>
        <v>0</v>
      </c>
      <c r="AF237" s="78">
        <f t="shared" si="228"/>
        <v>0</v>
      </c>
      <c r="AG237" s="78">
        <f t="shared" si="228"/>
        <v>0</v>
      </c>
      <c r="AH237" s="78">
        <f t="shared" si="228"/>
        <v>0</v>
      </c>
      <c r="AI237" s="79">
        <f t="shared" si="233"/>
        <v>0</v>
      </c>
      <c r="AK237" s="78">
        <f t="shared" si="234"/>
        <v>0</v>
      </c>
      <c r="AL237" s="78">
        <f t="shared" si="229"/>
        <v>0</v>
      </c>
      <c r="AM237" s="78">
        <f t="shared" si="229"/>
        <v>0</v>
      </c>
      <c r="AN237" s="78">
        <f t="shared" si="229"/>
        <v>0</v>
      </c>
      <c r="AO237" s="78">
        <f t="shared" si="229"/>
        <v>0</v>
      </c>
      <c r="AP237" s="78">
        <f t="shared" si="229"/>
        <v>0</v>
      </c>
      <c r="AQ237" s="78">
        <f t="shared" si="229"/>
        <v>0</v>
      </c>
      <c r="AR237" s="78">
        <f t="shared" si="229"/>
        <v>0</v>
      </c>
      <c r="AS237" s="78">
        <f t="shared" si="229"/>
        <v>0</v>
      </c>
      <c r="AT237" s="78">
        <f t="shared" si="229"/>
        <v>0</v>
      </c>
      <c r="AU237" s="78">
        <f t="shared" si="229"/>
        <v>0</v>
      </c>
      <c r="AV237" s="78">
        <f t="shared" si="229"/>
        <v>0</v>
      </c>
    </row>
    <row r="238" spans="1:48" ht="13.5" customHeight="1">
      <c r="C238" s="32" t="s">
        <v>16</v>
      </c>
      <c r="D238" s="31">
        <f>SUM(D230:D237)</f>
        <v>0</v>
      </c>
      <c r="E238" s="30"/>
      <c r="F238" s="29"/>
      <c r="I238" s="76">
        <f t="shared" ref="I238:T238" si="236">SUM(I230:I237)</f>
        <v>0</v>
      </c>
      <c r="J238" s="76">
        <f t="shared" si="236"/>
        <v>0</v>
      </c>
      <c r="K238" s="76">
        <f t="shared" si="236"/>
        <v>0</v>
      </c>
      <c r="L238" s="76">
        <f t="shared" si="236"/>
        <v>0</v>
      </c>
      <c r="M238" s="76">
        <f t="shared" si="236"/>
        <v>0</v>
      </c>
      <c r="N238" s="76">
        <f t="shared" si="236"/>
        <v>0</v>
      </c>
      <c r="O238" s="76">
        <f t="shared" si="236"/>
        <v>0</v>
      </c>
      <c r="P238" s="76">
        <f t="shared" si="236"/>
        <v>0</v>
      </c>
      <c r="Q238" s="76">
        <f t="shared" si="236"/>
        <v>0</v>
      </c>
      <c r="R238" s="76">
        <f t="shared" si="236"/>
        <v>0</v>
      </c>
      <c r="S238" s="76">
        <f t="shared" si="236"/>
        <v>0</v>
      </c>
      <c r="T238" s="76">
        <f t="shared" si="236"/>
        <v>0</v>
      </c>
      <c r="U238" s="76">
        <f t="shared" si="231"/>
        <v>0</v>
      </c>
      <c r="V238" s="26"/>
      <c r="W238" s="78">
        <f>SUM(W230:W237)</f>
        <v>0</v>
      </c>
      <c r="X238" s="78">
        <f t="shared" ref="X238:AH238" si="237">SUM(X230:X237)</f>
        <v>0</v>
      </c>
      <c r="Y238" s="78">
        <f t="shared" si="237"/>
        <v>0</v>
      </c>
      <c r="Z238" s="78">
        <f t="shared" si="237"/>
        <v>0</v>
      </c>
      <c r="AA238" s="78">
        <f t="shared" si="237"/>
        <v>0</v>
      </c>
      <c r="AB238" s="78">
        <f t="shared" si="237"/>
        <v>0</v>
      </c>
      <c r="AC238" s="78">
        <f t="shared" si="237"/>
        <v>0</v>
      </c>
      <c r="AD238" s="78">
        <f t="shared" si="237"/>
        <v>0</v>
      </c>
      <c r="AE238" s="78">
        <f t="shared" si="237"/>
        <v>0</v>
      </c>
      <c r="AF238" s="78">
        <f t="shared" si="237"/>
        <v>0</v>
      </c>
      <c r="AG238" s="78">
        <f t="shared" si="237"/>
        <v>0</v>
      </c>
      <c r="AH238" s="78">
        <f t="shared" si="237"/>
        <v>0</v>
      </c>
      <c r="AI238" s="78">
        <f t="shared" ref="AI238" si="238">SUM(AI230:AI237)</f>
        <v>0</v>
      </c>
      <c r="AK238" s="78">
        <f>SUM(AK230:AK237)</f>
        <v>0</v>
      </c>
      <c r="AL238" s="78">
        <f t="shared" ref="AL238:AV238" si="239">SUM(AL230:AL237)</f>
        <v>0</v>
      </c>
      <c r="AM238" s="78">
        <f t="shared" si="239"/>
        <v>0</v>
      </c>
      <c r="AN238" s="78">
        <f t="shared" si="239"/>
        <v>0</v>
      </c>
      <c r="AO238" s="78">
        <f t="shared" si="239"/>
        <v>0</v>
      </c>
      <c r="AP238" s="78">
        <f t="shared" si="239"/>
        <v>0</v>
      </c>
      <c r="AQ238" s="78">
        <f t="shared" si="239"/>
        <v>0</v>
      </c>
      <c r="AR238" s="78">
        <f t="shared" si="239"/>
        <v>0</v>
      </c>
      <c r="AS238" s="78">
        <f t="shared" si="239"/>
        <v>0</v>
      </c>
      <c r="AT238" s="78">
        <f t="shared" si="239"/>
        <v>0</v>
      </c>
      <c r="AU238" s="78">
        <f t="shared" si="239"/>
        <v>0</v>
      </c>
      <c r="AV238" s="78">
        <f t="shared" si="239"/>
        <v>0</v>
      </c>
    </row>
    <row r="239" spans="1:48">
      <c r="D239" s="25">
        <f>+D238-D227</f>
        <v>0</v>
      </c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7"/>
      <c r="V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</row>
    <row r="240" spans="1:48">
      <c r="D240" s="25"/>
    </row>
    <row r="241" spans="1:48">
      <c r="D241" s="25"/>
    </row>
    <row r="242" spans="1:48" ht="12.75">
      <c r="A242" s="47" t="s">
        <v>90</v>
      </c>
      <c r="B242" s="47"/>
      <c r="D242" s="46"/>
      <c r="E242" s="45">
        <f>D242/12</f>
        <v>0</v>
      </c>
      <c r="F242" s="24" t="s">
        <v>24</v>
      </c>
      <c r="AL242" s="73">
        <v>0.30499999999999999</v>
      </c>
      <c r="AM242" s="73">
        <v>0.09</v>
      </c>
      <c r="AO242" s="73">
        <v>0.32600000000000001</v>
      </c>
    </row>
    <row r="243" spans="1:48" ht="12.75">
      <c r="A243" s="47" t="s">
        <v>91</v>
      </c>
      <c r="B243" s="44"/>
      <c r="J243" s="43"/>
      <c r="K243" s="43"/>
      <c r="L243" s="43"/>
      <c r="M243" s="43"/>
      <c r="N243" s="43"/>
      <c r="AK243" s="24" t="s">
        <v>23</v>
      </c>
    </row>
    <row r="244" spans="1:48">
      <c r="A244" s="42" t="s">
        <v>15</v>
      </c>
      <c r="B244" s="42" t="s">
        <v>14</v>
      </c>
      <c r="C244" s="42" t="s">
        <v>13</v>
      </c>
      <c r="D244" s="42" t="s">
        <v>21</v>
      </c>
      <c r="E244" s="42" t="s">
        <v>22</v>
      </c>
      <c r="F244" s="42" t="s">
        <v>20</v>
      </c>
      <c r="G244" s="42" t="s">
        <v>19</v>
      </c>
      <c r="I244" s="40">
        <f>I229</f>
        <v>44743</v>
      </c>
      <c r="J244" s="40">
        <f t="shared" ref="J244:T244" si="240">J229</f>
        <v>44774</v>
      </c>
      <c r="K244" s="40">
        <f t="shared" si="240"/>
        <v>44805</v>
      </c>
      <c r="L244" s="40">
        <f t="shared" si="240"/>
        <v>44835</v>
      </c>
      <c r="M244" s="40">
        <f t="shared" si="240"/>
        <v>44866</v>
      </c>
      <c r="N244" s="40">
        <f t="shared" si="240"/>
        <v>44896</v>
      </c>
      <c r="O244" s="40">
        <f t="shared" si="240"/>
        <v>44927</v>
      </c>
      <c r="P244" s="40">
        <f t="shared" si="240"/>
        <v>44958</v>
      </c>
      <c r="Q244" s="40">
        <f t="shared" si="240"/>
        <v>44986</v>
      </c>
      <c r="R244" s="40">
        <f t="shared" si="240"/>
        <v>45017</v>
      </c>
      <c r="S244" s="40">
        <f t="shared" si="240"/>
        <v>45047</v>
      </c>
      <c r="T244" s="40">
        <f t="shared" si="240"/>
        <v>45078</v>
      </c>
      <c r="U244" s="41" t="s">
        <v>57</v>
      </c>
      <c r="W244" s="40">
        <f>I244</f>
        <v>44743</v>
      </c>
      <c r="X244" s="40">
        <f t="shared" ref="X244:AH244" si="241">J244</f>
        <v>44774</v>
      </c>
      <c r="Y244" s="40">
        <f t="shared" si="241"/>
        <v>44805</v>
      </c>
      <c r="Z244" s="40">
        <f t="shared" si="241"/>
        <v>44835</v>
      </c>
      <c r="AA244" s="40">
        <f t="shared" si="241"/>
        <v>44866</v>
      </c>
      <c r="AB244" s="40">
        <f t="shared" si="241"/>
        <v>44896</v>
      </c>
      <c r="AC244" s="40">
        <f t="shared" si="241"/>
        <v>44927</v>
      </c>
      <c r="AD244" s="40">
        <f t="shared" si="241"/>
        <v>44958</v>
      </c>
      <c r="AE244" s="40">
        <f t="shared" si="241"/>
        <v>44986</v>
      </c>
      <c r="AF244" s="40">
        <f t="shared" si="241"/>
        <v>45017</v>
      </c>
      <c r="AG244" s="40">
        <f t="shared" si="241"/>
        <v>45047</v>
      </c>
      <c r="AH244" s="40">
        <f t="shared" si="241"/>
        <v>45078</v>
      </c>
      <c r="AI244" s="41" t="s">
        <v>18</v>
      </c>
      <c r="AK244" s="40">
        <f>W244</f>
        <v>44743</v>
      </c>
      <c r="AL244" s="40">
        <f t="shared" ref="AL244:AV244" si="242">X244</f>
        <v>44774</v>
      </c>
      <c r="AM244" s="40">
        <f t="shared" si="242"/>
        <v>44805</v>
      </c>
      <c r="AN244" s="40">
        <f t="shared" si="242"/>
        <v>44835</v>
      </c>
      <c r="AO244" s="40">
        <f t="shared" si="242"/>
        <v>44866</v>
      </c>
      <c r="AP244" s="40">
        <f t="shared" si="242"/>
        <v>44896</v>
      </c>
      <c r="AQ244" s="40">
        <f t="shared" si="242"/>
        <v>44927</v>
      </c>
      <c r="AR244" s="40">
        <f t="shared" si="242"/>
        <v>44958</v>
      </c>
      <c r="AS244" s="40">
        <f t="shared" si="242"/>
        <v>44986</v>
      </c>
      <c r="AT244" s="40">
        <f t="shared" si="242"/>
        <v>45017</v>
      </c>
      <c r="AU244" s="40">
        <f t="shared" si="242"/>
        <v>45047</v>
      </c>
      <c r="AV244" s="40">
        <f t="shared" si="242"/>
        <v>45078</v>
      </c>
    </row>
    <row r="245" spans="1:48" ht="14.25">
      <c r="A245" s="74"/>
      <c r="B245" s="39">
        <f>IFERROR((INDEX(GrantList[Account],MATCH(A245,GrantList[Fund],0))),0)</f>
        <v>0</v>
      </c>
      <c r="C245" s="39">
        <f>IFERROR((INDEX(GrantList[Fund Desc],MATCH(A245,GrantList[Fund],0))),0)</f>
        <v>0</v>
      </c>
      <c r="D245" s="37">
        <f>+AI245</f>
        <v>0</v>
      </c>
      <c r="E245" s="38">
        <f>IFERROR((INDEX(GrantList[Study Type],MATCH(A245,GrantList[Fund],0))),0)</f>
        <v>0</v>
      </c>
      <c r="F245" s="36" t="s">
        <v>17</v>
      </c>
      <c r="G245" s="35">
        <f>IFERROR((INDEX(GrantList[Budget End Date],MATCH(A245,GrantList[Fund],0))),0)</f>
        <v>0</v>
      </c>
      <c r="H245" s="34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6">
        <f>SUM(I245:T245)/12</f>
        <v>0</v>
      </c>
      <c r="V245" s="33"/>
      <c r="W245" s="78">
        <f>IF(W$4&lt;$G245,I245*$E$242,0)</f>
        <v>0</v>
      </c>
      <c r="X245" s="78">
        <f t="shared" ref="X245:AH252" si="243">IF(X$4&lt;$G245,J245*$E$242,0)</f>
        <v>0</v>
      </c>
      <c r="Y245" s="78">
        <f t="shared" si="243"/>
        <v>0</v>
      </c>
      <c r="Z245" s="78">
        <f t="shared" si="243"/>
        <v>0</v>
      </c>
      <c r="AA245" s="78">
        <f t="shared" si="243"/>
        <v>0</v>
      </c>
      <c r="AB245" s="78">
        <f t="shared" si="243"/>
        <v>0</v>
      </c>
      <c r="AC245" s="78">
        <f t="shared" si="243"/>
        <v>0</v>
      </c>
      <c r="AD245" s="78">
        <f t="shared" si="243"/>
        <v>0</v>
      </c>
      <c r="AE245" s="78">
        <f t="shared" si="243"/>
        <v>0</v>
      </c>
      <c r="AF245" s="78">
        <f t="shared" si="243"/>
        <v>0</v>
      </c>
      <c r="AG245" s="78">
        <f t="shared" si="243"/>
        <v>0</v>
      </c>
      <c r="AH245" s="78">
        <f t="shared" si="243"/>
        <v>0</v>
      </c>
      <c r="AI245" s="79">
        <f>SUM(W245:AH245)</f>
        <v>0</v>
      </c>
      <c r="AK245" s="78">
        <f>IF(AND(AK$4&lt;=$G245,$F245="Full Time",$E245="Non-Federal"),W245*$AO$2,IF(AND(AK$4&lt;=$G245,$F245="Full Time",$E245="Federal"),W245*$AL$2,(IF(AND(AK$4&lt;=$G245,$F245="Part Time"),$W245*$AM$2,0))))</f>
        <v>0</v>
      </c>
      <c r="AL245" s="78">
        <f t="shared" ref="AL245:AV252" si="244">IF(AND(AL$4&lt;=$G245,$F245="Full Time",$E245="Non-Federal"),X245*$AO$2,IF(AND(AL$4&lt;=$G245,$F245="Full Time",$E245="Federal"),X245*$AL$2,(IF(AND(AL$4&lt;=$G245,$F245="Part Time"),$W245*$AM$2,0))))</f>
        <v>0</v>
      </c>
      <c r="AM245" s="78">
        <f t="shared" si="244"/>
        <v>0</v>
      </c>
      <c r="AN245" s="78">
        <f t="shared" si="244"/>
        <v>0</v>
      </c>
      <c r="AO245" s="78">
        <f t="shared" si="244"/>
        <v>0</v>
      </c>
      <c r="AP245" s="78">
        <f t="shared" si="244"/>
        <v>0</v>
      </c>
      <c r="AQ245" s="78">
        <f t="shared" si="244"/>
        <v>0</v>
      </c>
      <c r="AR245" s="78">
        <f t="shared" si="244"/>
        <v>0</v>
      </c>
      <c r="AS245" s="78">
        <f t="shared" si="244"/>
        <v>0</v>
      </c>
      <c r="AT245" s="78">
        <f t="shared" si="244"/>
        <v>0</v>
      </c>
      <c r="AU245" s="78">
        <f t="shared" si="244"/>
        <v>0</v>
      </c>
      <c r="AV245" s="78">
        <f t="shared" si="244"/>
        <v>0</v>
      </c>
    </row>
    <row r="246" spans="1:48" ht="14.25">
      <c r="A246" s="74"/>
      <c r="B246" s="39">
        <f>IFERROR((INDEX(GrantList[Account],MATCH(A246,GrantList[Fund],0))),0)</f>
        <v>0</v>
      </c>
      <c r="C246" s="39">
        <f>IFERROR((INDEX(GrantList[Fund Desc],MATCH(A246,GrantList[Fund],0))),0)</f>
        <v>0</v>
      </c>
      <c r="D246" s="37">
        <f t="shared" ref="D246:D252" si="245">+AI246</f>
        <v>0</v>
      </c>
      <c r="E246" s="38">
        <f>IFERROR((INDEX(GrantList[Study Type],MATCH(A246,GrantList[Fund],0))),0)</f>
        <v>0</v>
      </c>
      <c r="F246" s="36" t="str">
        <f>F245</f>
        <v>Full Time</v>
      </c>
      <c r="G246" s="35">
        <f>IFERROR((INDEX(GrantList[Budget End Date],MATCH(A246,GrantList[Fund],0))),0)</f>
        <v>0</v>
      </c>
      <c r="H246" s="34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6">
        <f t="shared" ref="U246:U253" si="246">SUM(I246:T246)/12</f>
        <v>0</v>
      </c>
      <c r="V246" s="33"/>
      <c r="W246" s="78">
        <f t="shared" ref="W246:W252" si="247">IF(W$4&lt;$G246,I246*$E$242,0)</f>
        <v>0</v>
      </c>
      <c r="X246" s="78">
        <f t="shared" si="243"/>
        <v>0</v>
      </c>
      <c r="Y246" s="78">
        <f t="shared" si="243"/>
        <v>0</v>
      </c>
      <c r="Z246" s="78">
        <f t="shared" si="243"/>
        <v>0</v>
      </c>
      <c r="AA246" s="78">
        <f t="shared" si="243"/>
        <v>0</v>
      </c>
      <c r="AB246" s="78">
        <f t="shared" si="243"/>
        <v>0</v>
      </c>
      <c r="AC246" s="78">
        <f t="shared" si="243"/>
        <v>0</v>
      </c>
      <c r="AD246" s="78">
        <f t="shared" si="243"/>
        <v>0</v>
      </c>
      <c r="AE246" s="78">
        <f t="shared" si="243"/>
        <v>0</v>
      </c>
      <c r="AF246" s="78">
        <f t="shared" si="243"/>
        <v>0</v>
      </c>
      <c r="AG246" s="78">
        <f t="shared" si="243"/>
        <v>0</v>
      </c>
      <c r="AH246" s="78">
        <f t="shared" si="243"/>
        <v>0</v>
      </c>
      <c r="AI246" s="79">
        <f t="shared" ref="AI246:AI252" si="248">SUM(W246:AH246)</f>
        <v>0</v>
      </c>
      <c r="AK246" s="78">
        <f t="shared" ref="AK246:AK252" si="249">IF(AND(AK$4&lt;=$G246,$F246="Full Time",$E246="Non-Federal"),W246*$AO$2,IF(AND(AK$4&lt;=$G246,$F246="Full Time",$E246="Federal"),W246*$AL$2,(IF(AND(AK$4&lt;=$G246,$F246="Part Time"),$W246*$AM$2,0))))</f>
        <v>0</v>
      </c>
      <c r="AL246" s="78">
        <f t="shared" si="244"/>
        <v>0</v>
      </c>
      <c r="AM246" s="78">
        <f t="shared" si="244"/>
        <v>0</v>
      </c>
      <c r="AN246" s="78">
        <f t="shared" si="244"/>
        <v>0</v>
      </c>
      <c r="AO246" s="78">
        <f t="shared" si="244"/>
        <v>0</v>
      </c>
      <c r="AP246" s="78">
        <f t="shared" si="244"/>
        <v>0</v>
      </c>
      <c r="AQ246" s="78">
        <f t="shared" si="244"/>
        <v>0</v>
      </c>
      <c r="AR246" s="78">
        <f t="shared" si="244"/>
        <v>0</v>
      </c>
      <c r="AS246" s="78">
        <f t="shared" si="244"/>
        <v>0</v>
      </c>
      <c r="AT246" s="78">
        <f t="shared" si="244"/>
        <v>0</v>
      </c>
      <c r="AU246" s="78">
        <f t="shared" si="244"/>
        <v>0</v>
      </c>
      <c r="AV246" s="78">
        <f t="shared" si="244"/>
        <v>0</v>
      </c>
    </row>
    <row r="247" spans="1:48" ht="14.25">
      <c r="A247" s="74"/>
      <c r="B247" s="39">
        <f>IFERROR((INDEX(GrantList[Account],MATCH(A247,GrantList[Fund],0))),0)</f>
        <v>0</v>
      </c>
      <c r="C247" s="39">
        <f>IFERROR((INDEX(GrantList[Fund Desc],MATCH(A247,GrantList[Fund],0))),0)</f>
        <v>0</v>
      </c>
      <c r="D247" s="37">
        <f t="shared" si="245"/>
        <v>0</v>
      </c>
      <c r="E247" s="38">
        <f>IFERROR((INDEX(GrantList[Study Type],MATCH(A247,GrantList[Fund],0))),0)</f>
        <v>0</v>
      </c>
      <c r="F247" s="36" t="str">
        <f t="shared" ref="F247:F252" si="250">F246</f>
        <v>Full Time</v>
      </c>
      <c r="G247" s="35">
        <f>IFERROR((INDEX(GrantList[Budget End Date],MATCH(A247,GrantList[Fund],0))),0)</f>
        <v>0</v>
      </c>
      <c r="H247" s="34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6">
        <f t="shared" si="246"/>
        <v>0</v>
      </c>
      <c r="V247" s="33"/>
      <c r="W247" s="78">
        <f t="shared" si="247"/>
        <v>0</v>
      </c>
      <c r="X247" s="78">
        <f t="shared" si="243"/>
        <v>0</v>
      </c>
      <c r="Y247" s="78">
        <f t="shared" si="243"/>
        <v>0</v>
      </c>
      <c r="Z247" s="78">
        <f t="shared" si="243"/>
        <v>0</v>
      </c>
      <c r="AA247" s="78">
        <f t="shared" si="243"/>
        <v>0</v>
      </c>
      <c r="AB247" s="78">
        <f t="shared" si="243"/>
        <v>0</v>
      </c>
      <c r="AC247" s="78">
        <f t="shared" si="243"/>
        <v>0</v>
      </c>
      <c r="AD247" s="78">
        <f t="shared" si="243"/>
        <v>0</v>
      </c>
      <c r="AE247" s="78">
        <f t="shared" si="243"/>
        <v>0</v>
      </c>
      <c r="AF247" s="78">
        <f t="shared" si="243"/>
        <v>0</v>
      </c>
      <c r="AG247" s="78">
        <f t="shared" si="243"/>
        <v>0</v>
      </c>
      <c r="AH247" s="78">
        <f t="shared" si="243"/>
        <v>0</v>
      </c>
      <c r="AI247" s="79">
        <f t="shared" si="248"/>
        <v>0</v>
      </c>
      <c r="AK247" s="78">
        <f t="shared" si="249"/>
        <v>0</v>
      </c>
      <c r="AL247" s="78">
        <f t="shared" si="244"/>
        <v>0</v>
      </c>
      <c r="AM247" s="78">
        <f t="shared" si="244"/>
        <v>0</v>
      </c>
      <c r="AN247" s="78">
        <f t="shared" si="244"/>
        <v>0</v>
      </c>
      <c r="AO247" s="78">
        <f t="shared" si="244"/>
        <v>0</v>
      </c>
      <c r="AP247" s="78">
        <f t="shared" si="244"/>
        <v>0</v>
      </c>
      <c r="AQ247" s="78">
        <f t="shared" si="244"/>
        <v>0</v>
      </c>
      <c r="AR247" s="78">
        <f t="shared" si="244"/>
        <v>0</v>
      </c>
      <c r="AS247" s="78">
        <f t="shared" si="244"/>
        <v>0</v>
      </c>
      <c r="AT247" s="78">
        <f t="shared" si="244"/>
        <v>0</v>
      </c>
      <c r="AU247" s="78">
        <f t="shared" si="244"/>
        <v>0</v>
      </c>
      <c r="AV247" s="78">
        <f t="shared" si="244"/>
        <v>0</v>
      </c>
    </row>
    <row r="248" spans="1:48" ht="14.25">
      <c r="A248" s="74"/>
      <c r="B248" s="39">
        <f>IFERROR((INDEX(GrantList[Account],MATCH(A248,GrantList[Fund],0))),0)</f>
        <v>0</v>
      </c>
      <c r="C248" s="39">
        <f>IFERROR((INDEX(GrantList[Fund Desc],MATCH(A248,GrantList[Fund],0))),0)</f>
        <v>0</v>
      </c>
      <c r="D248" s="37">
        <f t="shared" si="245"/>
        <v>0</v>
      </c>
      <c r="E248" s="38">
        <f>IFERROR((INDEX(GrantList[Study Type],MATCH(A248,GrantList[Fund],0))),0)</f>
        <v>0</v>
      </c>
      <c r="F248" s="36" t="str">
        <f t="shared" si="250"/>
        <v>Full Time</v>
      </c>
      <c r="G248" s="35">
        <f>IFERROR((INDEX(GrantList[Budget End Date],MATCH(A248,GrantList[Fund],0))),0)</f>
        <v>0</v>
      </c>
      <c r="H248" s="34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6">
        <f t="shared" si="246"/>
        <v>0</v>
      </c>
      <c r="V248" s="33"/>
      <c r="W248" s="78">
        <f t="shared" si="247"/>
        <v>0</v>
      </c>
      <c r="X248" s="78">
        <f t="shared" si="243"/>
        <v>0</v>
      </c>
      <c r="Y248" s="78">
        <f t="shared" si="243"/>
        <v>0</v>
      </c>
      <c r="Z248" s="78">
        <f t="shared" si="243"/>
        <v>0</v>
      </c>
      <c r="AA248" s="78">
        <f t="shared" si="243"/>
        <v>0</v>
      </c>
      <c r="AB248" s="78">
        <f t="shared" si="243"/>
        <v>0</v>
      </c>
      <c r="AC248" s="78">
        <f t="shared" si="243"/>
        <v>0</v>
      </c>
      <c r="AD248" s="78">
        <f t="shared" si="243"/>
        <v>0</v>
      </c>
      <c r="AE248" s="78">
        <f t="shared" si="243"/>
        <v>0</v>
      </c>
      <c r="AF248" s="78">
        <f t="shared" si="243"/>
        <v>0</v>
      </c>
      <c r="AG248" s="78">
        <f t="shared" si="243"/>
        <v>0</v>
      </c>
      <c r="AH248" s="78">
        <f t="shared" si="243"/>
        <v>0</v>
      </c>
      <c r="AI248" s="79">
        <f t="shared" si="248"/>
        <v>0</v>
      </c>
      <c r="AK248" s="78">
        <f t="shared" si="249"/>
        <v>0</v>
      </c>
      <c r="AL248" s="78">
        <f t="shared" si="244"/>
        <v>0</v>
      </c>
      <c r="AM248" s="78">
        <f t="shared" si="244"/>
        <v>0</v>
      </c>
      <c r="AN248" s="78">
        <f t="shared" si="244"/>
        <v>0</v>
      </c>
      <c r="AO248" s="78">
        <f t="shared" si="244"/>
        <v>0</v>
      </c>
      <c r="AP248" s="78">
        <f t="shared" si="244"/>
        <v>0</v>
      </c>
      <c r="AQ248" s="78">
        <f t="shared" si="244"/>
        <v>0</v>
      </c>
      <c r="AR248" s="78">
        <f t="shared" si="244"/>
        <v>0</v>
      </c>
      <c r="AS248" s="78">
        <f t="shared" si="244"/>
        <v>0</v>
      </c>
      <c r="AT248" s="78">
        <f t="shared" si="244"/>
        <v>0</v>
      </c>
      <c r="AU248" s="78">
        <f t="shared" si="244"/>
        <v>0</v>
      </c>
      <c r="AV248" s="78">
        <f t="shared" si="244"/>
        <v>0</v>
      </c>
    </row>
    <row r="249" spans="1:48" ht="14.25">
      <c r="A249" s="74"/>
      <c r="B249" s="39">
        <f>IFERROR((INDEX(GrantList[Account],MATCH(A249,GrantList[Fund],0))),0)</f>
        <v>0</v>
      </c>
      <c r="C249" s="39">
        <f>IFERROR((INDEX(GrantList[Fund Desc],MATCH(A249,GrantList[Fund],0))),0)</f>
        <v>0</v>
      </c>
      <c r="D249" s="37">
        <f t="shared" si="245"/>
        <v>0</v>
      </c>
      <c r="E249" s="38">
        <f>IFERROR((INDEX(GrantList[Study Type],MATCH(A249,GrantList[Fund],0))),0)</f>
        <v>0</v>
      </c>
      <c r="F249" s="36" t="str">
        <f t="shared" si="250"/>
        <v>Full Time</v>
      </c>
      <c r="G249" s="35">
        <f>IFERROR((INDEX(GrantList[Budget End Date],MATCH(A249,GrantList[Fund],0))),0)</f>
        <v>0</v>
      </c>
      <c r="H249" s="34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6">
        <f t="shared" si="246"/>
        <v>0</v>
      </c>
      <c r="V249" s="33"/>
      <c r="W249" s="78">
        <f t="shared" si="247"/>
        <v>0</v>
      </c>
      <c r="X249" s="78">
        <f t="shared" si="243"/>
        <v>0</v>
      </c>
      <c r="Y249" s="78">
        <f t="shared" si="243"/>
        <v>0</v>
      </c>
      <c r="Z249" s="78">
        <f t="shared" si="243"/>
        <v>0</v>
      </c>
      <c r="AA249" s="78">
        <f t="shared" si="243"/>
        <v>0</v>
      </c>
      <c r="AB249" s="78">
        <f t="shared" si="243"/>
        <v>0</v>
      </c>
      <c r="AC249" s="78">
        <f t="shared" si="243"/>
        <v>0</v>
      </c>
      <c r="AD249" s="78">
        <f t="shared" si="243"/>
        <v>0</v>
      </c>
      <c r="AE249" s="78">
        <f t="shared" si="243"/>
        <v>0</v>
      </c>
      <c r="AF249" s="78">
        <f t="shared" si="243"/>
        <v>0</v>
      </c>
      <c r="AG249" s="78">
        <f t="shared" si="243"/>
        <v>0</v>
      </c>
      <c r="AH249" s="78">
        <f t="shared" si="243"/>
        <v>0</v>
      </c>
      <c r="AI249" s="79">
        <f t="shared" si="248"/>
        <v>0</v>
      </c>
      <c r="AK249" s="78">
        <f t="shared" si="249"/>
        <v>0</v>
      </c>
      <c r="AL249" s="78">
        <f t="shared" si="244"/>
        <v>0</v>
      </c>
      <c r="AM249" s="78">
        <f t="shared" si="244"/>
        <v>0</v>
      </c>
      <c r="AN249" s="78">
        <f t="shared" si="244"/>
        <v>0</v>
      </c>
      <c r="AO249" s="78">
        <f t="shared" si="244"/>
        <v>0</v>
      </c>
      <c r="AP249" s="78">
        <f t="shared" si="244"/>
        <v>0</v>
      </c>
      <c r="AQ249" s="78">
        <f t="shared" si="244"/>
        <v>0</v>
      </c>
      <c r="AR249" s="78">
        <f t="shared" si="244"/>
        <v>0</v>
      </c>
      <c r="AS249" s="78">
        <f t="shared" si="244"/>
        <v>0</v>
      </c>
      <c r="AT249" s="78">
        <f t="shared" si="244"/>
        <v>0</v>
      </c>
      <c r="AU249" s="78">
        <f t="shared" si="244"/>
        <v>0</v>
      </c>
      <c r="AV249" s="78">
        <f t="shared" si="244"/>
        <v>0</v>
      </c>
    </row>
    <row r="250" spans="1:48" ht="14.25">
      <c r="A250" s="74"/>
      <c r="B250" s="39">
        <f>IFERROR((INDEX(GrantList[Account],MATCH(A250,GrantList[Fund],0))),0)</f>
        <v>0</v>
      </c>
      <c r="C250" s="39">
        <f>IFERROR((INDEX(GrantList[Fund Desc],MATCH(A250,GrantList[Fund],0))),0)</f>
        <v>0</v>
      </c>
      <c r="D250" s="37">
        <f t="shared" si="245"/>
        <v>0</v>
      </c>
      <c r="E250" s="38">
        <f>IFERROR((INDEX(GrantList[Study Type],MATCH(A250,GrantList[Fund],0))),0)</f>
        <v>0</v>
      </c>
      <c r="F250" s="36" t="str">
        <f t="shared" si="250"/>
        <v>Full Time</v>
      </c>
      <c r="G250" s="35">
        <f>IFERROR((INDEX(GrantList[Budget End Date],MATCH(A250,GrantList[Fund],0))),0)</f>
        <v>0</v>
      </c>
      <c r="H250" s="34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6">
        <f t="shared" si="246"/>
        <v>0</v>
      </c>
      <c r="V250" s="33"/>
      <c r="W250" s="78">
        <f t="shared" si="247"/>
        <v>0</v>
      </c>
      <c r="X250" s="78">
        <f t="shared" si="243"/>
        <v>0</v>
      </c>
      <c r="Y250" s="78">
        <f t="shared" si="243"/>
        <v>0</v>
      </c>
      <c r="Z250" s="78">
        <f t="shared" si="243"/>
        <v>0</v>
      </c>
      <c r="AA250" s="78">
        <f t="shared" si="243"/>
        <v>0</v>
      </c>
      <c r="AB250" s="78">
        <f t="shared" si="243"/>
        <v>0</v>
      </c>
      <c r="AC250" s="78">
        <f t="shared" si="243"/>
        <v>0</v>
      </c>
      <c r="AD250" s="78">
        <f t="shared" si="243"/>
        <v>0</v>
      </c>
      <c r="AE250" s="78">
        <f t="shared" si="243"/>
        <v>0</v>
      </c>
      <c r="AF250" s="78">
        <f t="shared" si="243"/>
        <v>0</v>
      </c>
      <c r="AG250" s="78">
        <f t="shared" si="243"/>
        <v>0</v>
      </c>
      <c r="AH250" s="78">
        <f t="shared" si="243"/>
        <v>0</v>
      </c>
      <c r="AI250" s="79">
        <f t="shared" si="248"/>
        <v>0</v>
      </c>
      <c r="AK250" s="78">
        <f t="shared" si="249"/>
        <v>0</v>
      </c>
      <c r="AL250" s="78">
        <f t="shared" si="244"/>
        <v>0</v>
      </c>
      <c r="AM250" s="78">
        <f t="shared" si="244"/>
        <v>0</v>
      </c>
      <c r="AN250" s="78">
        <f t="shared" si="244"/>
        <v>0</v>
      </c>
      <c r="AO250" s="78">
        <f t="shared" si="244"/>
        <v>0</v>
      </c>
      <c r="AP250" s="78">
        <f t="shared" si="244"/>
        <v>0</v>
      </c>
      <c r="AQ250" s="78">
        <f t="shared" si="244"/>
        <v>0</v>
      </c>
      <c r="AR250" s="78">
        <f t="shared" si="244"/>
        <v>0</v>
      </c>
      <c r="AS250" s="78">
        <f t="shared" si="244"/>
        <v>0</v>
      </c>
      <c r="AT250" s="78">
        <f t="shared" si="244"/>
        <v>0</v>
      </c>
      <c r="AU250" s="78">
        <f t="shared" si="244"/>
        <v>0</v>
      </c>
      <c r="AV250" s="78">
        <f t="shared" si="244"/>
        <v>0</v>
      </c>
    </row>
    <row r="251" spans="1:48" ht="14.25">
      <c r="A251" s="74"/>
      <c r="B251" s="39">
        <f>IFERROR((INDEX(GrantList[Account],MATCH(A251,GrantList[Fund],0))),0)</f>
        <v>0</v>
      </c>
      <c r="C251" s="39">
        <f>IFERROR((INDEX(GrantList[Fund Desc],MATCH(A251,GrantList[Fund],0))),0)</f>
        <v>0</v>
      </c>
      <c r="D251" s="37">
        <f t="shared" si="245"/>
        <v>0</v>
      </c>
      <c r="E251" s="38">
        <f>IFERROR((INDEX(GrantList[Study Type],MATCH(A251,GrantList[Fund],0))),0)</f>
        <v>0</v>
      </c>
      <c r="F251" s="36" t="str">
        <f t="shared" si="250"/>
        <v>Full Time</v>
      </c>
      <c r="G251" s="35">
        <f>IFERROR((INDEX(GrantList[Budget End Date],MATCH(A251,GrantList[Fund],0))),0)</f>
        <v>0</v>
      </c>
      <c r="H251" s="34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6">
        <f t="shared" si="246"/>
        <v>0</v>
      </c>
      <c r="V251" s="33"/>
      <c r="W251" s="78">
        <f t="shared" si="247"/>
        <v>0</v>
      </c>
      <c r="X251" s="78">
        <f t="shared" si="243"/>
        <v>0</v>
      </c>
      <c r="Y251" s="78">
        <f t="shared" si="243"/>
        <v>0</v>
      </c>
      <c r="Z251" s="78">
        <f t="shared" si="243"/>
        <v>0</v>
      </c>
      <c r="AA251" s="78">
        <f t="shared" si="243"/>
        <v>0</v>
      </c>
      <c r="AB251" s="78">
        <f t="shared" si="243"/>
        <v>0</v>
      </c>
      <c r="AC251" s="78">
        <f t="shared" si="243"/>
        <v>0</v>
      </c>
      <c r="AD251" s="78">
        <f t="shared" si="243"/>
        <v>0</v>
      </c>
      <c r="AE251" s="78">
        <f t="shared" si="243"/>
        <v>0</v>
      </c>
      <c r="AF251" s="78">
        <f t="shared" si="243"/>
        <v>0</v>
      </c>
      <c r="AG251" s="78">
        <f t="shared" si="243"/>
        <v>0</v>
      </c>
      <c r="AH251" s="78">
        <f t="shared" si="243"/>
        <v>0</v>
      </c>
      <c r="AI251" s="79">
        <f t="shared" si="248"/>
        <v>0</v>
      </c>
      <c r="AK251" s="78">
        <f t="shared" si="249"/>
        <v>0</v>
      </c>
      <c r="AL251" s="78">
        <f t="shared" si="244"/>
        <v>0</v>
      </c>
      <c r="AM251" s="78">
        <f t="shared" si="244"/>
        <v>0</v>
      </c>
      <c r="AN251" s="78">
        <f t="shared" si="244"/>
        <v>0</v>
      </c>
      <c r="AO251" s="78">
        <f t="shared" si="244"/>
        <v>0</v>
      </c>
      <c r="AP251" s="78">
        <f t="shared" si="244"/>
        <v>0</v>
      </c>
      <c r="AQ251" s="78">
        <f t="shared" si="244"/>
        <v>0</v>
      </c>
      <c r="AR251" s="78">
        <f t="shared" si="244"/>
        <v>0</v>
      </c>
      <c r="AS251" s="78">
        <f t="shared" si="244"/>
        <v>0</v>
      </c>
      <c r="AT251" s="78">
        <f t="shared" si="244"/>
        <v>0</v>
      </c>
      <c r="AU251" s="78">
        <f t="shared" si="244"/>
        <v>0</v>
      </c>
      <c r="AV251" s="78">
        <f t="shared" si="244"/>
        <v>0</v>
      </c>
    </row>
    <row r="252" spans="1:48" ht="14.25">
      <c r="A252" s="74"/>
      <c r="B252" s="39">
        <f>IFERROR((INDEX(GrantList[Account],MATCH(A252,GrantList[Fund],0))),0)</f>
        <v>0</v>
      </c>
      <c r="C252" s="39">
        <f>IFERROR((INDEX(GrantList[Fund Desc],MATCH(A252,GrantList[Fund],0))),0)</f>
        <v>0</v>
      </c>
      <c r="D252" s="37">
        <f t="shared" si="245"/>
        <v>0</v>
      </c>
      <c r="E252" s="38">
        <f>IFERROR((INDEX(GrantList[Study Type],MATCH(A252,GrantList[Fund],0))),0)</f>
        <v>0</v>
      </c>
      <c r="F252" s="36" t="str">
        <f t="shared" si="250"/>
        <v>Full Time</v>
      </c>
      <c r="G252" s="35">
        <f>IFERROR((INDEX(GrantList[Budget End Date],MATCH(A252,GrantList[Fund],0))),0)</f>
        <v>0</v>
      </c>
      <c r="H252" s="34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6">
        <f t="shared" si="246"/>
        <v>0</v>
      </c>
      <c r="V252" s="33"/>
      <c r="W252" s="78">
        <f t="shared" si="247"/>
        <v>0</v>
      </c>
      <c r="X252" s="78">
        <f t="shared" si="243"/>
        <v>0</v>
      </c>
      <c r="Y252" s="78">
        <f t="shared" si="243"/>
        <v>0</v>
      </c>
      <c r="Z252" s="78">
        <f t="shared" si="243"/>
        <v>0</v>
      </c>
      <c r="AA252" s="78">
        <f t="shared" si="243"/>
        <v>0</v>
      </c>
      <c r="AB252" s="78">
        <f t="shared" si="243"/>
        <v>0</v>
      </c>
      <c r="AC252" s="78">
        <f t="shared" si="243"/>
        <v>0</v>
      </c>
      <c r="AD252" s="78">
        <f t="shared" si="243"/>
        <v>0</v>
      </c>
      <c r="AE252" s="78">
        <f t="shared" si="243"/>
        <v>0</v>
      </c>
      <c r="AF252" s="78">
        <f t="shared" si="243"/>
        <v>0</v>
      </c>
      <c r="AG252" s="78">
        <f t="shared" si="243"/>
        <v>0</v>
      </c>
      <c r="AH252" s="78">
        <f t="shared" si="243"/>
        <v>0</v>
      </c>
      <c r="AI252" s="79">
        <f t="shared" si="248"/>
        <v>0</v>
      </c>
      <c r="AK252" s="78">
        <f t="shared" si="249"/>
        <v>0</v>
      </c>
      <c r="AL252" s="78">
        <f t="shared" si="244"/>
        <v>0</v>
      </c>
      <c r="AM252" s="78">
        <f t="shared" si="244"/>
        <v>0</v>
      </c>
      <c r="AN252" s="78">
        <f t="shared" si="244"/>
        <v>0</v>
      </c>
      <c r="AO252" s="78">
        <f t="shared" si="244"/>
        <v>0</v>
      </c>
      <c r="AP252" s="78">
        <f t="shared" si="244"/>
        <v>0</v>
      </c>
      <c r="AQ252" s="78">
        <f t="shared" si="244"/>
        <v>0</v>
      </c>
      <c r="AR252" s="78">
        <f t="shared" si="244"/>
        <v>0</v>
      </c>
      <c r="AS252" s="78">
        <f t="shared" si="244"/>
        <v>0</v>
      </c>
      <c r="AT252" s="78">
        <f t="shared" si="244"/>
        <v>0</v>
      </c>
      <c r="AU252" s="78">
        <f t="shared" si="244"/>
        <v>0</v>
      </c>
      <c r="AV252" s="78">
        <f t="shared" si="244"/>
        <v>0</v>
      </c>
    </row>
    <row r="253" spans="1:48" ht="13.5" customHeight="1">
      <c r="C253" s="32" t="s">
        <v>16</v>
      </c>
      <c r="D253" s="31">
        <f>SUM(D245:D252)</f>
        <v>0</v>
      </c>
      <c r="E253" s="30"/>
      <c r="F253" s="29"/>
      <c r="I253" s="76">
        <f t="shared" ref="I253:T253" si="251">SUM(I245:I252)</f>
        <v>0</v>
      </c>
      <c r="J253" s="76">
        <f t="shared" si="251"/>
        <v>0</v>
      </c>
      <c r="K253" s="76">
        <f t="shared" si="251"/>
        <v>0</v>
      </c>
      <c r="L253" s="76">
        <f t="shared" si="251"/>
        <v>0</v>
      </c>
      <c r="M253" s="76">
        <f t="shared" si="251"/>
        <v>0</v>
      </c>
      <c r="N253" s="76">
        <f t="shared" si="251"/>
        <v>0</v>
      </c>
      <c r="O253" s="76">
        <f t="shared" si="251"/>
        <v>0</v>
      </c>
      <c r="P253" s="76">
        <f t="shared" si="251"/>
        <v>0</v>
      </c>
      <c r="Q253" s="76">
        <f t="shared" si="251"/>
        <v>0</v>
      </c>
      <c r="R253" s="76">
        <f t="shared" si="251"/>
        <v>0</v>
      </c>
      <c r="S253" s="76">
        <f t="shared" si="251"/>
        <v>0</v>
      </c>
      <c r="T253" s="76">
        <f t="shared" si="251"/>
        <v>0</v>
      </c>
      <c r="U253" s="76">
        <f t="shared" si="246"/>
        <v>0</v>
      </c>
      <c r="V253" s="26"/>
      <c r="W253" s="78">
        <f>SUM(W245:W252)</f>
        <v>0</v>
      </c>
      <c r="X253" s="78">
        <f t="shared" ref="X253:AH253" si="252">SUM(X245:X252)</f>
        <v>0</v>
      </c>
      <c r="Y253" s="78">
        <f t="shared" si="252"/>
        <v>0</v>
      </c>
      <c r="Z253" s="78">
        <f t="shared" si="252"/>
        <v>0</v>
      </c>
      <c r="AA253" s="78">
        <f t="shared" si="252"/>
        <v>0</v>
      </c>
      <c r="AB253" s="78">
        <f t="shared" si="252"/>
        <v>0</v>
      </c>
      <c r="AC253" s="78">
        <f t="shared" si="252"/>
        <v>0</v>
      </c>
      <c r="AD253" s="78">
        <f t="shared" si="252"/>
        <v>0</v>
      </c>
      <c r="AE253" s="78">
        <f t="shared" si="252"/>
        <v>0</v>
      </c>
      <c r="AF253" s="78">
        <f t="shared" si="252"/>
        <v>0</v>
      </c>
      <c r="AG253" s="78">
        <f t="shared" si="252"/>
        <v>0</v>
      </c>
      <c r="AH253" s="78">
        <f t="shared" si="252"/>
        <v>0</v>
      </c>
      <c r="AI253" s="78">
        <f t="shared" ref="AI253" si="253">SUM(AI245:AI252)</f>
        <v>0</v>
      </c>
      <c r="AK253" s="78">
        <f>SUM(AK245:AK252)</f>
        <v>0</v>
      </c>
      <c r="AL253" s="78">
        <f t="shared" ref="AL253:AV253" si="254">SUM(AL245:AL252)</f>
        <v>0</v>
      </c>
      <c r="AM253" s="78">
        <f t="shared" si="254"/>
        <v>0</v>
      </c>
      <c r="AN253" s="78">
        <f t="shared" si="254"/>
        <v>0</v>
      </c>
      <c r="AO253" s="78">
        <f t="shared" si="254"/>
        <v>0</v>
      </c>
      <c r="AP253" s="78">
        <f t="shared" si="254"/>
        <v>0</v>
      </c>
      <c r="AQ253" s="78">
        <f t="shared" si="254"/>
        <v>0</v>
      </c>
      <c r="AR253" s="78">
        <f t="shared" si="254"/>
        <v>0</v>
      </c>
      <c r="AS253" s="78">
        <f t="shared" si="254"/>
        <v>0</v>
      </c>
      <c r="AT253" s="78">
        <f t="shared" si="254"/>
        <v>0</v>
      </c>
      <c r="AU253" s="78">
        <f t="shared" si="254"/>
        <v>0</v>
      </c>
      <c r="AV253" s="78">
        <f t="shared" si="254"/>
        <v>0</v>
      </c>
    </row>
    <row r="254" spans="1:48">
      <c r="D254" s="25">
        <f>+D253-D242</f>
        <v>0</v>
      </c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7"/>
      <c r="V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</row>
    <row r="255" spans="1:48">
      <c r="D255" s="25"/>
    </row>
    <row r="256" spans="1:48">
      <c r="D256" s="25"/>
    </row>
    <row r="257" spans="1:48" ht="12.75">
      <c r="A257" s="47" t="s">
        <v>90</v>
      </c>
      <c r="B257" s="47"/>
      <c r="D257" s="46"/>
      <c r="E257" s="45">
        <f>D257/12</f>
        <v>0</v>
      </c>
      <c r="F257" s="24" t="s">
        <v>24</v>
      </c>
      <c r="AL257" s="73">
        <v>0.30499999999999999</v>
      </c>
      <c r="AM257" s="73">
        <v>0.09</v>
      </c>
      <c r="AO257" s="73">
        <v>0.32600000000000001</v>
      </c>
    </row>
    <row r="258" spans="1:48" ht="12.75">
      <c r="A258" s="47" t="s">
        <v>91</v>
      </c>
      <c r="B258" s="44"/>
      <c r="J258" s="43"/>
      <c r="K258" s="43"/>
      <c r="L258" s="43"/>
      <c r="M258" s="43"/>
      <c r="N258" s="43"/>
      <c r="AK258" s="24" t="s">
        <v>23</v>
      </c>
    </row>
    <row r="259" spans="1:48">
      <c r="A259" s="42" t="s">
        <v>15</v>
      </c>
      <c r="B259" s="42" t="s">
        <v>14</v>
      </c>
      <c r="C259" s="42" t="s">
        <v>13</v>
      </c>
      <c r="D259" s="42" t="s">
        <v>21</v>
      </c>
      <c r="E259" s="42" t="s">
        <v>22</v>
      </c>
      <c r="F259" s="42" t="s">
        <v>20</v>
      </c>
      <c r="G259" s="42" t="s">
        <v>19</v>
      </c>
      <c r="I259" s="40">
        <f>I244</f>
        <v>44743</v>
      </c>
      <c r="J259" s="40">
        <f t="shared" ref="J259:T259" si="255">J244</f>
        <v>44774</v>
      </c>
      <c r="K259" s="40">
        <f t="shared" si="255"/>
        <v>44805</v>
      </c>
      <c r="L259" s="40">
        <f t="shared" si="255"/>
        <v>44835</v>
      </c>
      <c r="M259" s="40">
        <f t="shared" si="255"/>
        <v>44866</v>
      </c>
      <c r="N259" s="40">
        <f t="shared" si="255"/>
        <v>44896</v>
      </c>
      <c r="O259" s="40">
        <f t="shared" si="255"/>
        <v>44927</v>
      </c>
      <c r="P259" s="40">
        <f t="shared" si="255"/>
        <v>44958</v>
      </c>
      <c r="Q259" s="40">
        <f t="shared" si="255"/>
        <v>44986</v>
      </c>
      <c r="R259" s="40">
        <f t="shared" si="255"/>
        <v>45017</v>
      </c>
      <c r="S259" s="40">
        <f t="shared" si="255"/>
        <v>45047</v>
      </c>
      <c r="T259" s="40">
        <f t="shared" si="255"/>
        <v>45078</v>
      </c>
      <c r="U259" s="41" t="s">
        <v>57</v>
      </c>
      <c r="W259" s="40">
        <f>I259</f>
        <v>44743</v>
      </c>
      <c r="X259" s="40">
        <f t="shared" ref="X259:AH259" si="256">J259</f>
        <v>44774</v>
      </c>
      <c r="Y259" s="40">
        <f t="shared" si="256"/>
        <v>44805</v>
      </c>
      <c r="Z259" s="40">
        <f t="shared" si="256"/>
        <v>44835</v>
      </c>
      <c r="AA259" s="40">
        <f t="shared" si="256"/>
        <v>44866</v>
      </c>
      <c r="AB259" s="40">
        <f t="shared" si="256"/>
        <v>44896</v>
      </c>
      <c r="AC259" s="40">
        <f t="shared" si="256"/>
        <v>44927</v>
      </c>
      <c r="AD259" s="40">
        <f t="shared" si="256"/>
        <v>44958</v>
      </c>
      <c r="AE259" s="40">
        <f t="shared" si="256"/>
        <v>44986</v>
      </c>
      <c r="AF259" s="40">
        <f t="shared" si="256"/>
        <v>45017</v>
      </c>
      <c r="AG259" s="40">
        <f t="shared" si="256"/>
        <v>45047</v>
      </c>
      <c r="AH259" s="40">
        <f t="shared" si="256"/>
        <v>45078</v>
      </c>
      <c r="AI259" s="41" t="s">
        <v>18</v>
      </c>
      <c r="AK259" s="40">
        <f>W259</f>
        <v>44743</v>
      </c>
      <c r="AL259" s="40">
        <f t="shared" ref="AL259:AV259" si="257">X259</f>
        <v>44774</v>
      </c>
      <c r="AM259" s="40">
        <f t="shared" si="257"/>
        <v>44805</v>
      </c>
      <c r="AN259" s="40">
        <f t="shared" si="257"/>
        <v>44835</v>
      </c>
      <c r="AO259" s="40">
        <f t="shared" si="257"/>
        <v>44866</v>
      </c>
      <c r="AP259" s="40">
        <f t="shared" si="257"/>
        <v>44896</v>
      </c>
      <c r="AQ259" s="40">
        <f t="shared" si="257"/>
        <v>44927</v>
      </c>
      <c r="AR259" s="40">
        <f t="shared" si="257"/>
        <v>44958</v>
      </c>
      <c r="AS259" s="40">
        <f t="shared" si="257"/>
        <v>44986</v>
      </c>
      <c r="AT259" s="40">
        <f t="shared" si="257"/>
        <v>45017</v>
      </c>
      <c r="AU259" s="40">
        <f t="shared" si="257"/>
        <v>45047</v>
      </c>
      <c r="AV259" s="40">
        <f t="shared" si="257"/>
        <v>45078</v>
      </c>
    </row>
    <row r="260" spans="1:48" ht="14.25">
      <c r="A260" s="74"/>
      <c r="B260" s="39">
        <f>IFERROR((INDEX(GrantList[Account],MATCH(A260,GrantList[Fund],0))),0)</f>
        <v>0</v>
      </c>
      <c r="C260" s="39">
        <f>IFERROR((INDEX(GrantList[Fund Desc],MATCH(A260,GrantList[Fund],0))),0)</f>
        <v>0</v>
      </c>
      <c r="D260" s="37">
        <f>+AI260</f>
        <v>0</v>
      </c>
      <c r="E260" s="38">
        <f>IFERROR((INDEX(GrantList[Study Type],MATCH(A260,GrantList[Fund],0))),0)</f>
        <v>0</v>
      </c>
      <c r="F260" s="36" t="s">
        <v>17</v>
      </c>
      <c r="G260" s="35">
        <f>IFERROR((INDEX(GrantList[Budget End Date],MATCH(A260,GrantList[Fund],0))),0)</f>
        <v>0</v>
      </c>
      <c r="H260" s="34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6">
        <f>SUM(I260:T260)/12</f>
        <v>0</v>
      </c>
      <c r="V260" s="33"/>
      <c r="W260" s="78">
        <f>IF(W$4&lt;$G260,I260*$E$257,0)</f>
        <v>0</v>
      </c>
      <c r="X260" s="78">
        <f t="shared" ref="X260:AH267" si="258">IF(X$4&lt;$G260,J260*$E$257,0)</f>
        <v>0</v>
      </c>
      <c r="Y260" s="78">
        <f t="shared" si="258"/>
        <v>0</v>
      </c>
      <c r="Z260" s="78">
        <f t="shared" si="258"/>
        <v>0</v>
      </c>
      <c r="AA260" s="78">
        <f t="shared" si="258"/>
        <v>0</v>
      </c>
      <c r="AB260" s="78">
        <f t="shared" si="258"/>
        <v>0</v>
      </c>
      <c r="AC260" s="78">
        <f t="shared" si="258"/>
        <v>0</v>
      </c>
      <c r="AD260" s="78">
        <f t="shared" si="258"/>
        <v>0</v>
      </c>
      <c r="AE260" s="78">
        <f t="shared" si="258"/>
        <v>0</v>
      </c>
      <c r="AF260" s="78">
        <f t="shared" si="258"/>
        <v>0</v>
      </c>
      <c r="AG260" s="78">
        <f t="shared" si="258"/>
        <v>0</v>
      </c>
      <c r="AH260" s="78">
        <f t="shared" si="258"/>
        <v>0</v>
      </c>
      <c r="AI260" s="79">
        <f>SUM(W260:AH260)</f>
        <v>0</v>
      </c>
      <c r="AK260" s="78">
        <f>IF(AND(AK$4&lt;=$G260,$F260="Full Time",$E260="Non-Federal"),W260*$AO$2,IF(AND(AK$4&lt;=$G260,$F260="Full Time",$E260="Federal"),W260*$AL$2,(IF(AND(AK$4&lt;=$G260,$F260="Part Time"),$W260*$AM$2,0))))</f>
        <v>0</v>
      </c>
      <c r="AL260" s="78">
        <f t="shared" ref="AL260:AV267" si="259">IF(AND(AL$4&lt;=$G260,$F260="Full Time",$E260="Non-Federal"),X260*$AO$2,IF(AND(AL$4&lt;=$G260,$F260="Full Time",$E260="Federal"),X260*$AL$2,(IF(AND(AL$4&lt;=$G260,$F260="Part Time"),$W260*$AM$2,0))))</f>
        <v>0</v>
      </c>
      <c r="AM260" s="78">
        <f t="shared" si="259"/>
        <v>0</v>
      </c>
      <c r="AN260" s="78">
        <f t="shared" si="259"/>
        <v>0</v>
      </c>
      <c r="AO260" s="78">
        <f t="shared" si="259"/>
        <v>0</v>
      </c>
      <c r="AP260" s="78">
        <f t="shared" si="259"/>
        <v>0</v>
      </c>
      <c r="AQ260" s="78">
        <f t="shared" si="259"/>
        <v>0</v>
      </c>
      <c r="AR260" s="78">
        <f t="shared" si="259"/>
        <v>0</v>
      </c>
      <c r="AS260" s="78">
        <f t="shared" si="259"/>
        <v>0</v>
      </c>
      <c r="AT260" s="78">
        <f t="shared" si="259"/>
        <v>0</v>
      </c>
      <c r="AU260" s="78">
        <f t="shared" si="259"/>
        <v>0</v>
      </c>
      <c r="AV260" s="78">
        <f t="shared" si="259"/>
        <v>0</v>
      </c>
    </row>
    <row r="261" spans="1:48" ht="14.25">
      <c r="A261" s="74"/>
      <c r="B261" s="39">
        <f>IFERROR((INDEX(GrantList[Account],MATCH(A261,GrantList[Fund],0))),0)</f>
        <v>0</v>
      </c>
      <c r="C261" s="39">
        <f>IFERROR((INDEX(GrantList[Fund Desc],MATCH(A261,GrantList[Fund],0))),0)</f>
        <v>0</v>
      </c>
      <c r="D261" s="37">
        <f t="shared" ref="D261:D267" si="260">+AI261</f>
        <v>0</v>
      </c>
      <c r="E261" s="38">
        <f>IFERROR((INDEX(GrantList[Study Type],MATCH(A261,GrantList[Fund],0))),0)</f>
        <v>0</v>
      </c>
      <c r="F261" s="36" t="str">
        <f>F260</f>
        <v>Full Time</v>
      </c>
      <c r="G261" s="35">
        <f>IFERROR((INDEX(GrantList[Budget End Date],MATCH(A261,GrantList[Fund],0))),0)</f>
        <v>0</v>
      </c>
      <c r="H261" s="34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6">
        <f t="shared" ref="U261:U268" si="261">SUM(I261:T261)/12</f>
        <v>0</v>
      </c>
      <c r="V261" s="33"/>
      <c r="W261" s="78">
        <f t="shared" ref="W261:W267" si="262">IF(W$4&lt;$G261,I261*$E$257,0)</f>
        <v>0</v>
      </c>
      <c r="X261" s="78">
        <f t="shared" si="258"/>
        <v>0</v>
      </c>
      <c r="Y261" s="78">
        <f t="shared" si="258"/>
        <v>0</v>
      </c>
      <c r="Z261" s="78">
        <f t="shared" si="258"/>
        <v>0</v>
      </c>
      <c r="AA261" s="78">
        <f t="shared" si="258"/>
        <v>0</v>
      </c>
      <c r="AB261" s="78">
        <f t="shared" si="258"/>
        <v>0</v>
      </c>
      <c r="AC261" s="78">
        <f t="shared" si="258"/>
        <v>0</v>
      </c>
      <c r="AD261" s="78">
        <f t="shared" si="258"/>
        <v>0</v>
      </c>
      <c r="AE261" s="78">
        <f t="shared" si="258"/>
        <v>0</v>
      </c>
      <c r="AF261" s="78">
        <f t="shared" si="258"/>
        <v>0</v>
      </c>
      <c r="AG261" s="78">
        <f t="shared" si="258"/>
        <v>0</v>
      </c>
      <c r="AH261" s="78">
        <f t="shared" si="258"/>
        <v>0</v>
      </c>
      <c r="AI261" s="79">
        <f t="shared" ref="AI261:AI267" si="263">SUM(W261:AH261)</f>
        <v>0</v>
      </c>
      <c r="AK261" s="78">
        <f t="shared" ref="AK261:AK267" si="264">IF(AND(AK$4&lt;=$G261,$F261="Full Time",$E261="Non-Federal"),W261*$AO$2,IF(AND(AK$4&lt;=$G261,$F261="Full Time",$E261="Federal"),W261*$AL$2,(IF(AND(AK$4&lt;=$G261,$F261="Part Time"),$W261*$AM$2,0))))</f>
        <v>0</v>
      </c>
      <c r="AL261" s="78">
        <f t="shared" si="259"/>
        <v>0</v>
      </c>
      <c r="AM261" s="78">
        <f t="shared" si="259"/>
        <v>0</v>
      </c>
      <c r="AN261" s="78">
        <f t="shared" si="259"/>
        <v>0</v>
      </c>
      <c r="AO261" s="78">
        <f t="shared" si="259"/>
        <v>0</v>
      </c>
      <c r="AP261" s="78">
        <f t="shared" si="259"/>
        <v>0</v>
      </c>
      <c r="AQ261" s="78">
        <f t="shared" si="259"/>
        <v>0</v>
      </c>
      <c r="AR261" s="78">
        <f t="shared" si="259"/>
        <v>0</v>
      </c>
      <c r="AS261" s="78">
        <f t="shared" si="259"/>
        <v>0</v>
      </c>
      <c r="AT261" s="78">
        <f t="shared" si="259"/>
        <v>0</v>
      </c>
      <c r="AU261" s="78">
        <f t="shared" si="259"/>
        <v>0</v>
      </c>
      <c r="AV261" s="78">
        <f t="shared" si="259"/>
        <v>0</v>
      </c>
    </row>
    <row r="262" spans="1:48" ht="14.25">
      <c r="A262" s="74"/>
      <c r="B262" s="39">
        <f>IFERROR((INDEX(GrantList[Account],MATCH(A262,GrantList[Fund],0))),0)</f>
        <v>0</v>
      </c>
      <c r="C262" s="39">
        <f>IFERROR((INDEX(GrantList[Fund Desc],MATCH(A262,GrantList[Fund],0))),0)</f>
        <v>0</v>
      </c>
      <c r="D262" s="37">
        <f t="shared" si="260"/>
        <v>0</v>
      </c>
      <c r="E262" s="38">
        <f>IFERROR((INDEX(GrantList[Study Type],MATCH(A262,GrantList[Fund],0))),0)</f>
        <v>0</v>
      </c>
      <c r="F262" s="36" t="str">
        <f t="shared" ref="F262:F267" si="265">F261</f>
        <v>Full Time</v>
      </c>
      <c r="G262" s="35">
        <f>IFERROR((INDEX(GrantList[Budget End Date],MATCH(A262,GrantList[Fund],0))),0)</f>
        <v>0</v>
      </c>
      <c r="H262" s="34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6">
        <f t="shared" si="261"/>
        <v>0</v>
      </c>
      <c r="V262" s="33"/>
      <c r="W262" s="78">
        <f t="shared" si="262"/>
        <v>0</v>
      </c>
      <c r="X262" s="78">
        <f t="shared" si="258"/>
        <v>0</v>
      </c>
      <c r="Y262" s="78">
        <f t="shared" si="258"/>
        <v>0</v>
      </c>
      <c r="Z262" s="78">
        <f t="shared" si="258"/>
        <v>0</v>
      </c>
      <c r="AA262" s="78">
        <f t="shared" si="258"/>
        <v>0</v>
      </c>
      <c r="AB262" s="78">
        <f t="shared" si="258"/>
        <v>0</v>
      </c>
      <c r="AC262" s="78">
        <f t="shared" si="258"/>
        <v>0</v>
      </c>
      <c r="AD262" s="78">
        <f t="shared" si="258"/>
        <v>0</v>
      </c>
      <c r="AE262" s="78">
        <f t="shared" si="258"/>
        <v>0</v>
      </c>
      <c r="AF262" s="78">
        <f t="shared" si="258"/>
        <v>0</v>
      </c>
      <c r="AG262" s="78">
        <f t="shared" si="258"/>
        <v>0</v>
      </c>
      <c r="AH262" s="78">
        <f t="shared" si="258"/>
        <v>0</v>
      </c>
      <c r="AI262" s="79">
        <f t="shared" si="263"/>
        <v>0</v>
      </c>
      <c r="AK262" s="78">
        <f t="shared" si="264"/>
        <v>0</v>
      </c>
      <c r="AL262" s="78">
        <f t="shared" si="259"/>
        <v>0</v>
      </c>
      <c r="AM262" s="78">
        <f t="shared" si="259"/>
        <v>0</v>
      </c>
      <c r="AN262" s="78">
        <f t="shared" si="259"/>
        <v>0</v>
      </c>
      <c r="AO262" s="78">
        <f t="shared" si="259"/>
        <v>0</v>
      </c>
      <c r="AP262" s="78">
        <f t="shared" si="259"/>
        <v>0</v>
      </c>
      <c r="AQ262" s="78">
        <f t="shared" si="259"/>
        <v>0</v>
      </c>
      <c r="AR262" s="78">
        <f t="shared" si="259"/>
        <v>0</v>
      </c>
      <c r="AS262" s="78">
        <f t="shared" si="259"/>
        <v>0</v>
      </c>
      <c r="AT262" s="78">
        <f t="shared" si="259"/>
        <v>0</v>
      </c>
      <c r="AU262" s="78">
        <f t="shared" si="259"/>
        <v>0</v>
      </c>
      <c r="AV262" s="78">
        <f t="shared" si="259"/>
        <v>0</v>
      </c>
    </row>
    <row r="263" spans="1:48" ht="14.25">
      <c r="A263" s="74"/>
      <c r="B263" s="39">
        <f>IFERROR((INDEX(GrantList[Account],MATCH(A263,GrantList[Fund],0))),0)</f>
        <v>0</v>
      </c>
      <c r="C263" s="39">
        <f>IFERROR((INDEX(GrantList[Fund Desc],MATCH(A263,GrantList[Fund],0))),0)</f>
        <v>0</v>
      </c>
      <c r="D263" s="37">
        <f t="shared" si="260"/>
        <v>0</v>
      </c>
      <c r="E263" s="38">
        <f>IFERROR((INDEX(GrantList[Study Type],MATCH(A263,GrantList[Fund],0))),0)</f>
        <v>0</v>
      </c>
      <c r="F263" s="36" t="str">
        <f t="shared" si="265"/>
        <v>Full Time</v>
      </c>
      <c r="G263" s="35">
        <f>IFERROR((INDEX(GrantList[Budget End Date],MATCH(A263,GrantList[Fund],0))),0)</f>
        <v>0</v>
      </c>
      <c r="H263" s="34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6">
        <f t="shared" si="261"/>
        <v>0</v>
      </c>
      <c r="V263" s="33"/>
      <c r="W263" s="78">
        <f t="shared" si="262"/>
        <v>0</v>
      </c>
      <c r="X263" s="78">
        <f t="shared" si="258"/>
        <v>0</v>
      </c>
      <c r="Y263" s="78">
        <f t="shared" si="258"/>
        <v>0</v>
      </c>
      <c r="Z263" s="78">
        <f t="shared" si="258"/>
        <v>0</v>
      </c>
      <c r="AA263" s="78">
        <f t="shared" si="258"/>
        <v>0</v>
      </c>
      <c r="AB263" s="78">
        <f t="shared" si="258"/>
        <v>0</v>
      </c>
      <c r="AC263" s="78">
        <f t="shared" si="258"/>
        <v>0</v>
      </c>
      <c r="AD263" s="78">
        <f t="shared" si="258"/>
        <v>0</v>
      </c>
      <c r="AE263" s="78">
        <f t="shared" si="258"/>
        <v>0</v>
      </c>
      <c r="AF263" s="78">
        <f t="shared" si="258"/>
        <v>0</v>
      </c>
      <c r="AG263" s="78">
        <f t="shared" si="258"/>
        <v>0</v>
      </c>
      <c r="AH263" s="78">
        <f t="shared" si="258"/>
        <v>0</v>
      </c>
      <c r="AI263" s="79">
        <f t="shared" si="263"/>
        <v>0</v>
      </c>
      <c r="AK263" s="78">
        <f t="shared" si="264"/>
        <v>0</v>
      </c>
      <c r="AL263" s="78">
        <f t="shared" si="259"/>
        <v>0</v>
      </c>
      <c r="AM263" s="78">
        <f t="shared" si="259"/>
        <v>0</v>
      </c>
      <c r="AN263" s="78">
        <f t="shared" si="259"/>
        <v>0</v>
      </c>
      <c r="AO263" s="78">
        <f t="shared" si="259"/>
        <v>0</v>
      </c>
      <c r="AP263" s="78">
        <f t="shared" si="259"/>
        <v>0</v>
      </c>
      <c r="AQ263" s="78">
        <f t="shared" si="259"/>
        <v>0</v>
      </c>
      <c r="AR263" s="78">
        <f t="shared" si="259"/>
        <v>0</v>
      </c>
      <c r="AS263" s="78">
        <f t="shared" si="259"/>
        <v>0</v>
      </c>
      <c r="AT263" s="78">
        <f t="shared" si="259"/>
        <v>0</v>
      </c>
      <c r="AU263" s="78">
        <f t="shared" si="259"/>
        <v>0</v>
      </c>
      <c r="AV263" s="78">
        <f t="shared" si="259"/>
        <v>0</v>
      </c>
    </row>
    <row r="264" spans="1:48" ht="14.25">
      <c r="A264" s="74"/>
      <c r="B264" s="39">
        <f>IFERROR((INDEX(GrantList[Account],MATCH(A264,GrantList[Fund],0))),0)</f>
        <v>0</v>
      </c>
      <c r="C264" s="39">
        <f>IFERROR((INDEX(GrantList[Fund Desc],MATCH(A264,GrantList[Fund],0))),0)</f>
        <v>0</v>
      </c>
      <c r="D264" s="37">
        <f t="shared" si="260"/>
        <v>0</v>
      </c>
      <c r="E264" s="38">
        <f>IFERROR((INDEX(GrantList[Study Type],MATCH(A264,GrantList[Fund],0))),0)</f>
        <v>0</v>
      </c>
      <c r="F264" s="36" t="str">
        <f t="shared" si="265"/>
        <v>Full Time</v>
      </c>
      <c r="G264" s="35">
        <f>IFERROR((INDEX(GrantList[Budget End Date],MATCH(A264,GrantList[Fund],0))),0)</f>
        <v>0</v>
      </c>
      <c r="H264" s="34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6">
        <f t="shared" si="261"/>
        <v>0</v>
      </c>
      <c r="V264" s="33"/>
      <c r="W264" s="78">
        <f t="shared" si="262"/>
        <v>0</v>
      </c>
      <c r="X264" s="78">
        <f t="shared" si="258"/>
        <v>0</v>
      </c>
      <c r="Y264" s="78">
        <f t="shared" si="258"/>
        <v>0</v>
      </c>
      <c r="Z264" s="78">
        <f t="shared" si="258"/>
        <v>0</v>
      </c>
      <c r="AA264" s="78">
        <f t="shared" si="258"/>
        <v>0</v>
      </c>
      <c r="AB264" s="78">
        <f t="shared" si="258"/>
        <v>0</v>
      </c>
      <c r="AC264" s="78">
        <f t="shared" si="258"/>
        <v>0</v>
      </c>
      <c r="AD264" s="78">
        <f t="shared" si="258"/>
        <v>0</v>
      </c>
      <c r="AE264" s="78">
        <f t="shared" si="258"/>
        <v>0</v>
      </c>
      <c r="AF264" s="78">
        <f t="shared" si="258"/>
        <v>0</v>
      </c>
      <c r="AG264" s="78">
        <f t="shared" si="258"/>
        <v>0</v>
      </c>
      <c r="AH264" s="78">
        <f t="shared" si="258"/>
        <v>0</v>
      </c>
      <c r="AI264" s="79">
        <f t="shared" si="263"/>
        <v>0</v>
      </c>
      <c r="AK264" s="78">
        <f t="shared" si="264"/>
        <v>0</v>
      </c>
      <c r="AL264" s="78">
        <f t="shared" si="259"/>
        <v>0</v>
      </c>
      <c r="AM264" s="78">
        <f t="shared" si="259"/>
        <v>0</v>
      </c>
      <c r="AN264" s="78">
        <f t="shared" si="259"/>
        <v>0</v>
      </c>
      <c r="AO264" s="78">
        <f t="shared" si="259"/>
        <v>0</v>
      </c>
      <c r="AP264" s="78">
        <f t="shared" si="259"/>
        <v>0</v>
      </c>
      <c r="AQ264" s="78">
        <f t="shared" si="259"/>
        <v>0</v>
      </c>
      <c r="AR264" s="78">
        <f t="shared" si="259"/>
        <v>0</v>
      </c>
      <c r="AS264" s="78">
        <f t="shared" si="259"/>
        <v>0</v>
      </c>
      <c r="AT264" s="78">
        <f t="shared" si="259"/>
        <v>0</v>
      </c>
      <c r="AU264" s="78">
        <f t="shared" si="259"/>
        <v>0</v>
      </c>
      <c r="AV264" s="78">
        <f t="shared" si="259"/>
        <v>0</v>
      </c>
    </row>
    <row r="265" spans="1:48" ht="14.25">
      <c r="A265" s="74"/>
      <c r="B265" s="39">
        <f>IFERROR((INDEX(GrantList[Account],MATCH(A265,GrantList[Fund],0))),0)</f>
        <v>0</v>
      </c>
      <c r="C265" s="39">
        <f>IFERROR((INDEX(GrantList[Fund Desc],MATCH(A265,GrantList[Fund],0))),0)</f>
        <v>0</v>
      </c>
      <c r="D265" s="37">
        <f t="shared" si="260"/>
        <v>0</v>
      </c>
      <c r="E265" s="38">
        <f>IFERROR((INDEX(GrantList[Study Type],MATCH(A265,GrantList[Fund],0))),0)</f>
        <v>0</v>
      </c>
      <c r="F265" s="36" t="str">
        <f t="shared" si="265"/>
        <v>Full Time</v>
      </c>
      <c r="G265" s="35">
        <f>IFERROR((INDEX(GrantList[Budget End Date],MATCH(A265,GrantList[Fund],0))),0)</f>
        <v>0</v>
      </c>
      <c r="H265" s="34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6">
        <f t="shared" si="261"/>
        <v>0</v>
      </c>
      <c r="V265" s="33"/>
      <c r="W265" s="78">
        <f t="shared" si="262"/>
        <v>0</v>
      </c>
      <c r="X265" s="78">
        <f t="shared" si="258"/>
        <v>0</v>
      </c>
      <c r="Y265" s="78">
        <f t="shared" si="258"/>
        <v>0</v>
      </c>
      <c r="Z265" s="78">
        <f t="shared" si="258"/>
        <v>0</v>
      </c>
      <c r="AA265" s="78">
        <f t="shared" si="258"/>
        <v>0</v>
      </c>
      <c r="AB265" s="78">
        <f t="shared" si="258"/>
        <v>0</v>
      </c>
      <c r="AC265" s="78">
        <f t="shared" si="258"/>
        <v>0</v>
      </c>
      <c r="AD265" s="78">
        <f t="shared" si="258"/>
        <v>0</v>
      </c>
      <c r="AE265" s="78">
        <f t="shared" si="258"/>
        <v>0</v>
      </c>
      <c r="AF265" s="78">
        <f t="shared" si="258"/>
        <v>0</v>
      </c>
      <c r="AG265" s="78">
        <f t="shared" si="258"/>
        <v>0</v>
      </c>
      <c r="AH265" s="78">
        <f t="shared" si="258"/>
        <v>0</v>
      </c>
      <c r="AI265" s="79">
        <f t="shared" si="263"/>
        <v>0</v>
      </c>
      <c r="AK265" s="78">
        <f t="shared" si="264"/>
        <v>0</v>
      </c>
      <c r="AL265" s="78">
        <f t="shared" si="259"/>
        <v>0</v>
      </c>
      <c r="AM265" s="78">
        <f t="shared" si="259"/>
        <v>0</v>
      </c>
      <c r="AN265" s="78">
        <f t="shared" si="259"/>
        <v>0</v>
      </c>
      <c r="AO265" s="78">
        <f t="shared" si="259"/>
        <v>0</v>
      </c>
      <c r="AP265" s="78">
        <f t="shared" si="259"/>
        <v>0</v>
      </c>
      <c r="AQ265" s="78">
        <f t="shared" si="259"/>
        <v>0</v>
      </c>
      <c r="AR265" s="78">
        <f t="shared" si="259"/>
        <v>0</v>
      </c>
      <c r="AS265" s="78">
        <f t="shared" si="259"/>
        <v>0</v>
      </c>
      <c r="AT265" s="78">
        <f t="shared" si="259"/>
        <v>0</v>
      </c>
      <c r="AU265" s="78">
        <f t="shared" si="259"/>
        <v>0</v>
      </c>
      <c r="AV265" s="78">
        <f t="shared" si="259"/>
        <v>0</v>
      </c>
    </row>
    <row r="266" spans="1:48" ht="14.25">
      <c r="A266" s="74"/>
      <c r="B266" s="39">
        <f>IFERROR((INDEX(GrantList[Account],MATCH(A266,GrantList[Fund],0))),0)</f>
        <v>0</v>
      </c>
      <c r="C266" s="39">
        <f>IFERROR((INDEX(GrantList[Fund Desc],MATCH(A266,GrantList[Fund],0))),0)</f>
        <v>0</v>
      </c>
      <c r="D266" s="37">
        <f t="shared" si="260"/>
        <v>0</v>
      </c>
      <c r="E266" s="38">
        <f>IFERROR((INDEX(GrantList[Study Type],MATCH(A266,GrantList[Fund],0))),0)</f>
        <v>0</v>
      </c>
      <c r="F266" s="36" t="str">
        <f t="shared" si="265"/>
        <v>Full Time</v>
      </c>
      <c r="G266" s="35">
        <f>IFERROR((INDEX(GrantList[Budget End Date],MATCH(A266,GrantList[Fund],0))),0)</f>
        <v>0</v>
      </c>
      <c r="H266" s="34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6">
        <f t="shared" si="261"/>
        <v>0</v>
      </c>
      <c r="V266" s="33"/>
      <c r="W266" s="78">
        <f t="shared" si="262"/>
        <v>0</v>
      </c>
      <c r="X266" s="78">
        <f t="shared" si="258"/>
        <v>0</v>
      </c>
      <c r="Y266" s="78">
        <f t="shared" si="258"/>
        <v>0</v>
      </c>
      <c r="Z266" s="78">
        <f t="shared" si="258"/>
        <v>0</v>
      </c>
      <c r="AA266" s="78">
        <f t="shared" si="258"/>
        <v>0</v>
      </c>
      <c r="AB266" s="78">
        <f t="shared" si="258"/>
        <v>0</v>
      </c>
      <c r="AC266" s="78">
        <f t="shared" si="258"/>
        <v>0</v>
      </c>
      <c r="AD266" s="78">
        <f t="shared" si="258"/>
        <v>0</v>
      </c>
      <c r="AE266" s="78">
        <f t="shared" si="258"/>
        <v>0</v>
      </c>
      <c r="AF266" s="78">
        <f t="shared" si="258"/>
        <v>0</v>
      </c>
      <c r="AG266" s="78">
        <f t="shared" si="258"/>
        <v>0</v>
      </c>
      <c r="AH266" s="78">
        <f t="shared" si="258"/>
        <v>0</v>
      </c>
      <c r="AI266" s="79">
        <f t="shared" si="263"/>
        <v>0</v>
      </c>
      <c r="AK266" s="78">
        <f t="shared" si="264"/>
        <v>0</v>
      </c>
      <c r="AL266" s="78">
        <f t="shared" si="259"/>
        <v>0</v>
      </c>
      <c r="AM266" s="78">
        <f t="shared" si="259"/>
        <v>0</v>
      </c>
      <c r="AN266" s="78">
        <f t="shared" si="259"/>
        <v>0</v>
      </c>
      <c r="AO266" s="78">
        <f t="shared" si="259"/>
        <v>0</v>
      </c>
      <c r="AP266" s="78">
        <f t="shared" si="259"/>
        <v>0</v>
      </c>
      <c r="AQ266" s="78">
        <f t="shared" si="259"/>
        <v>0</v>
      </c>
      <c r="AR266" s="78">
        <f t="shared" si="259"/>
        <v>0</v>
      </c>
      <c r="AS266" s="78">
        <f t="shared" si="259"/>
        <v>0</v>
      </c>
      <c r="AT266" s="78">
        <f t="shared" si="259"/>
        <v>0</v>
      </c>
      <c r="AU266" s="78">
        <f t="shared" si="259"/>
        <v>0</v>
      </c>
      <c r="AV266" s="78">
        <f t="shared" si="259"/>
        <v>0</v>
      </c>
    </row>
    <row r="267" spans="1:48" ht="14.25">
      <c r="A267" s="74"/>
      <c r="B267" s="39">
        <f>IFERROR((INDEX(GrantList[Account],MATCH(A267,GrantList[Fund],0))),0)</f>
        <v>0</v>
      </c>
      <c r="C267" s="39">
        <f>IFERROR((INDEX(GrantList[Fund Desc],MATCH(A267,GrantList[Fund],0))),0)</f>
        <v>0</v>
      </c>
      <c r="D267" s="37">
        <f t="shared" si="260"/>
        <v>0</v>
      </c>
      <c r="E267" s="38">
        <f>IFERROR((INDEX(GrantList[Study Type],MATCH(A267,GrantList[Fund],0))),0)</f>
        <v>0</v>
      </c>
      <c r="F267" s="36" t="str">
        <f t="shared" si="265"/>
        <v>Full Time</v>
      </c>
      <c r="G267" s="35">
        <f>IFERROR((INDEX(GrantList[Budget End Date],MATCH(A267,GrantList[Fund],0))),0)</f>
        <v>0</v>
      </c>
      <c r="H267" s="34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6">
        <f t="shared" si="261"/>
        <v>0</v>
      </c>
      <c r="V267" s="33"/>
      <c r="W267" s="78">
        <f t="shared" si="262"/>
        <v>0</v>
      </c>
      <c r="X267" s="78">
        <f t="shared" si="258"/>
        <v>0</v>
      </c>
      <c r="Y267" s="78">
        <f t="shared" si="258"/>
        <v>0</v>
      </c>
      <c r="Z267" s="78">
        <f t="shared" si="258"/>
        <v>0</v>
      </c>
      <c r="AA267" s="78">
        <f t="shared" si="258"/>
        <v>0</v>
      </c>
      <c r="AB267" s="78">
        <f t="shared" si="258"/>
        <v>0</v>
      </c>
      <c r="AC267" s="78">
        <f t="shared" si="258"/>
        <v>0</v>
      </c>
      <c r="AD267" s="78">
        <f t="shared" si="258"/>
        <v>0</v>
      </c>
      <c r="AE267" s="78">
        <f t="shared" si="258"/>
        <v>0</v>
      </c>
      <c r="AF267" s="78">
        <f t="shared" si="258"/>
        <v>0</v>
      </c>
      <c r="AG267" s="78">
        <f t="shared" si="258"/>
        <v>0</v>
      </c>
      <c r="AH267" s="78">
        <f t="shared" si="258"/>
        <v>0</v>
      </c>
      <c r="AI267" s="79">
        <f t="shared" si="263"/>
        <v>0</v>
      </c>
      <c r="AK267" s="78">
        <f t="shared" si="264"/>
        <v>0</v>
      </c>
      <c r="AL267" s="78">
        <f t="shared" si="259"/>
        <v>0</v>
      </c>
      <c r="AM267" s="78">
        <f t="shared" si="259"/>
        <v>0</v>
      </c>
      <c r="AN267" s="78">
        <f t="shared" si="259"/>
        <v>0</v>
      </c>
      <c r="AO267" s="78">
        <f t="shared" si="259"/>
        <v>0</v>
      </c>
      <c r="AP267" s="78">
        <f t="shared" si="259"/>
        <v>0</v>
      </c>
      <c r="AQ267" s="78">
        <f t="shared" si="259"/>
        <v>0</v>
      </c>
      <c r="AR267" s="78">
        <f t="shared" si="259"/>
        <v>0</v>
      </c>
      <c r="AS267" s="78">
        <f t="shared" si="259"/>
        <v>0</v>
      </c>
      <c r="AT267" s="78">
        <f t="shared" si="259"/>
        <v>0</v>
      </c>
      <c r="AU267" s="78">
        <f t="shared" si="259"/>
        <v>0</v>
      </c>
      <c r="AV267" s="78">
        <f t="shared" si="259"/>
        <v>0</v>
      </c>
    </row>
    <row r="268" spans="1:48" ht="13.5" customHeight="1">
      <c r="C268" s="32" t="s">
        <v>16</v>
      </c>
      <c r="D268" s="31">
        <f>SUM(D260:D267)</f>
        <v>0</v>
      </c>
      <c r="E268" s="30"/>
      <c r="F268" s="29"/>
      <c r="I268" s="76">
        <f t="shared" ref="I268:T268" si="266">SUM(I260:I267)</f>
        <v>0</v>
      </c>
      <c r="J268" s="76">
        <f t="shared" si="266"/>
        <v>0</v>
      </c>
      <c r="K268" s="76">
        <f t="shared" si="266"/>
        <v>0</v>
      </c>
      <c r="L268" s="76">
        <f t="shared" si="266"/>
        <v>0</v>
      </c>
      <c r="M268" s="76">
        <f t="shared" si="266"/>
        <v>0</v>
      </c>
      <c r="N268" s="76">
        <f t="shared" si="266"/>
        <v>0</v>
      </c>
      <c r="O268" s="76">
        <f t="shared" si="266"/>
        <v>0</v>
      </c>
      <c r="P268" s="76">
        <f t="shared" si="266"/>
        <v>0</v>
      </c>
      <c r="Q268" s="76">
        <f t="shared" si="266"/>
        <v>0</v>
      </c>
      <c r="R268" s="76">
        <f t="shared" si="266"/>
        <v>0</v>
      </c>
      <c r="S268" s="76">
        <f t="shared" si="266"/>
        <v>0</v>
      </c>
      <c r="T268" s="76">
        <f t="shared" si="266"/>
        <v>0</v>
      </c>
      <c r="U268" s="76">
        <f t="shared" si="261"/>
        <v>0</v>
      </c>
      <c r="V268" s="26"/>
      <c r="W268" s="78">
        <f>SUM(W260:W267)</f>
        <v>0</v>
      </c>
      <c r="X268" s="78">
        <f t="shared" ref="X268:AH268" si="267">SUM(X260:X267)</f>
        <v>0</v>
      </c>
      <c r="Y268" s="78">
        <f t="shared" si="267"/>
        <v>0</v>
      </c>
      <c r="Z268" s="78">
        <f t="shared" si="267"/>
        <v>0</v>
      </c>
      <c r="AA268" s="78">
        <f t="shared" si="267"/>
        <v>0</v>
      </c>
      <c r="AB268" s="78">
        <f t="shared" si="267"/>
        <v>0</v>
      </c>
      <c r="AC268" s="78">
        <f t="shared" si="267"/>
        <v>0</v>
      </c>
      <c r="AD268" s="78">
        <f t="shared" si="267"/>
        <v>0</v>
      </c>
      <c r="AE268" s="78">
        <f t="shared" si="267"/>
        <v>0</v>
      </c>
      <c r="AF268" s="78">
        <f t="shared" si="267"/>
        <v>0</v>
      </c>
      <c r="AG268" s="78">
        <f t="shared" si="267"/>
        <v>0</v>
      </c>
      <c r="AH268" s="78">
        <f t="shared" si="267"/>
        <v>0</v>
      </c>
      <c r="AI268" s="78">
        <f t="shared" ref="AI268" si="268">SUM(AI260:AI267)</f>
        <v>0</v>
      </c>
      <c r="AK268" s="78">
        <f>SUM(AK260:AK267)</f>
        <v>0</v>
      </c>
      <c r="AL268" s="78">
        <f t="shared" ref="AL268:AV268" si="269">SUM(AL260:AL267)</f>
        <v>0</v>
      </c>
      <c r="AM268" s="78">
        <f t="shared" si="269"/>
        <v>0</v>
      </c>
      <c r="AN268" s="78">
        <f t="shared" si="269"/>
        <v>0</v>
      </c>
      <c r="AO268" s="78">
        <f t="shared" si="269"/>
        <v>0</v>
      </c>
      <c r="AP268" s="78">
        <f t="shared" si="269"/>
        <v>0</v>
      </c>
      <c r="AQ268" s="78">
        <f t="shared" si="269"/>
        <v>0</v>
      </c>
      <c r="AR268" s="78">
        <f t="shared" si="269"/>
        <v>0</v>
      </c>
      <c r="AS268" s="78">
        <f t="shared" si="269"/>
        <v>0</v>
      </c>
      <c r="AT268" s="78">
        <f t="shared" si="269"/>
        <v>0</v>
      </c>
      <c r="AU268" s="78">
        <f t="shared" si="269"/>
        <v>0</v>
      </c>
      <c r="AV268" s="78">
        <f t="shared" si="269"/>
        <v>0</v>
      </c>
    </row>
    <row r="269" spans="1:48">
      <c r="D269" s="25">
        <f>+D268-D257</f>
        <v>0</v>
      </c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7"/>
      <c r="V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</row>
    <row r="270" spans="1:48">
      <c r="D270" s="25"/>
    </row>
    <row r="271" spans="1:48">
      <c r="D271" s="25"/>
    </row>
    <row r="272" spans="1:48" ht="12.75">
      <c r="A272" s="47" t="s">
        <v>90</v>
      </c>
      <c r="B272" s="47"/>
      <c r="D272" s="46"/>
      <c r="E272" s="45">
        <f>D272/12</f>
        <v>0</v>
      </c>
      <c r="F272" s="24" t="s">
        <v>24</v>
      </c>
      <c r="AL272" s="73">
        <v>0.30499999999999999</v>
      </c>
      <c r="AM272" s="73">
        <v>0.09</v>
      </c>
      <c r="AO272" s="73">
        <v>0.32600000000000001</v>
      </c>
    </row>
    <row r="273" spans="1:48" ht="12.75">
      <c r="A273" s="47" t="s">
        <v>91</v>
      </c>
      <c r="B273" s="44"/>
      <c r="J273" s="43"/>
      <c r="K273" s="43"/>
      <c r="L273" s="43"/>
      <c r="M273" s="43"/>
      <c r="N273" s="43"/>
      <c r="AK273" s="24" t="s">
        <v>23</v>
      </c>
    </row>
    <row r="274" spans="1:48">
      <c r="A274" s="42" t="s">
        <v>15</v>
      </c>
      <c r="B274" s="42" t="s">
        <v>14</v>
      </c>
      <c r="C274" s="42" t="s">
        <v>13</v>
      </c>
      <c r="D274" s="42" t="s">
        <v>21</v>
      </c>
      <c r="E274" s="42" t="s">
        <v>22</v>
      </c>
      <c r="F274" s="42" t="s">
        <v>20</v>
      </c>
      <c r="G274" s="42" t="s">
        <v>19</v>
      </c>
      <c r="I274" s="40">
        <f>I259</f>
        <v>44743</v>
      </c>
      <c r="J274" s="40">
        <f t="shared" ref="J274:T274" si="270">J259</f>
        <v>44774</v>
      </c>
      <c r="K274" s="40">
        <f t="shared" si="270"/>
        <v>44805</v>
      </c>
      <c r="L274" s="40">
        <f t="shared" si="270"/>
        <v>44835</v>
      </c>
      <c r="M274" s="40">
        <f t="shared" si="270"/>
        <v>44866</v>
      </c>
      <c r="N274" s="40">
        <f t="shared" si="270"/>
        <v>44896</v>
      </c>
      <c r="O274" s="40">
        <f t="shared" si="270"/>
        <v>44927</v>
      </c>
      <c r="P274" s="40">
        <f t="shared" si="270"/>
        <v>44958</v>
      </c>
      <c r="Q274" s="40">
        <f t="shared" si="270"/>
        <v>44986</v>
      </c>
      <c r="R274" s="40">
        <f t="shared" si="270"/>
        <v>45017</v>
      </c>
      <c r="S274" s="40">
        <f t="shared" si="270"/>
        <v>45047</v>
      </c>
      <c r="T274" s="40">
        <f t="shared" si="270"/>
        <v>45078</v>
      </c>
      <c r="U274" s="41" t="s">
        <v>57</v>
      </c>
      <c r="W274" s="40">
        <f>I274</f>
        <v>44743</v>
      </c>
      <c r="X274" s="40">
        <f t="shared" ref="X274:AH274" si="271">J274</f>
        <v>44774</v>
      </c>
      <c r="Y274" s="40">
        <f t="shared" si="271"/>
        <v>44805</v>
      </c>
      <c r="Z274" s="40">
        <f t="shared" si="271"/>
        <v>44835</v>
      </c>
      <c r="AA274" s="40">
        <f t="shared" si="271"/>
        <v>44866</v>
      </c>
      <c r="AB274" s="40">
        <f t="shared" si="271"/>
        <v>44896</v>
      </c>
      <c r="AC274" s="40">
        <f t="shared" si="271"/>
        <v>44927</v>
      </c>
      <c r="AD274" s="40">
        <f t="shared" si="271"/>
        <v>44958</v>
      </c>
      <c r="AE274" s="40">
        <f t="shared" si="271"/>
        <v>44986</v>
      </c>
      <c r="AF274" s="40">
        <f t="shared" si="271"/>
        <v>45017</v>
      </c>
      <c r="AG274" s="40">
        <f t="shared" si="271"/>
        <v>45047</v>
      </c>
      <c r="AH274" s="40">
        <f t="shared" si="271"/>
        <v>45078</v>
      </c>
      <c r="AI274" s="41" t="s">
        <v>18</v>
      </c>
      <c r="AK274" s="40">
        <f>W274</f>
        <v>44743</v>
      </c>
      <c r="AL274" s="40">
        <f t="shared" ref="AL274:AV274" si="272">X274</f>
        <v>44774</v>
      </c>
      <c r="AM274" s="40">
        <f t="shared" si="272"/>
        <v>44805</v>
      </c>
      <c r="AN274" s="40">
        <f t="shared" si="272"/>
        <v>44835</v>
      </c>
      <c r="AO274" s="40">
        <f t="shared" si="272"/>
        <v>44866</v>
      </c>
      <c r="AP274" s="40">
        <f t="shared" si="272"/>
        <v>44896</v>
      </c>
      <c r="AQ274" s="40">
        <f t="shared" si="272"/>
        <v>44927</v>
      </c>
      <c r="AR274" s="40">
        <f t="shared" si="272"/>
        <v>44958</v>
      </c>
      <c r="AS274" s="40">
        <f t="shared" si="272"/>
        <v>44986</v>
      </c>
      <c r="AT274" s="40">
        <f t="shared" si="272"/>
        <v>45017</v>
      </c>
      <c r="AU274" s="40">
        <f t="shared" si="272"/>
        <v>45047</v>
      </c>
      <c r="AV274" s="40">
        <f t="shared" si="272"/>
        <v>45078</v>
      </c>
    </row>
    <row r="275" spans="1:48" ht="14.25">
      <c r="A275" s="74"/>
      <c r="B275" s="39">
        <f>IFERROR((INDEX(GrantList[Account],MATCH(A275,GrantList[Fund],0))),0)</f>
        <v>0</v>
      </c>
      <c r="C275" s="39">
        <f>IFERROR((INDEX(GrantList[Fund Desc],MATCH(A275,GrantList[Fund],0))),0)</f>
        <v>0</v>
      </c>
      <c r="D275" s="37">
        <f>+AI275</f>
        <v>0</v>
      </c>
      <c r="E275" s="38">
        <f>IFERROR((INDEX(GrantList[Study Type],MATCH(A275,GrantList[Fund],0))),0)</f>
        <v>0</v>
      </c>
      <c r="F275" s="36" t="s">
        <v>17</v>
      </c>
      <c r="G275" s="35">
        <f>IFERROR((INDEX(GrantList[Budget End Date],MATCH(A275,GrantList[Fund],0))),0)</f>
        <v>0</v>
      </c>
      <c r="H275" s="34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6">
        <f>SUM(I275:T275)/12</f>
        <v>0</v>
      </c>
      <c r="V275" s="33"/>
      <c r="W275" s="78">
        <f>IF(W$4&lt;$G275,I275*$E$272,0)</f>
        <v>0</v>
      </c>
      <c r="X275" s="78">
        <f t="shared" ref="X275:AH282" si="273">IF(X$4&lt;$G275,J275*$E$272,0)</f>
        <v>0</v>
      </c>
      <c r="Y275" s="78">
        <f t="shared" si="273"/>
        <v>0</v>
      </c>
      <c r="Z275" s="78">
        <f t="shared" si="273"/>
        <v>0</v>
      </c>
      <c r="AA275" s="78">
        <f t="shared" si="273"/>
        <v>0</v>
      </c>
      <c r="AB275" s="78">
        <f t="shared" si="273"/>
        <v>0</v>
      </c>
      <c r="AC275" s="78">
        <f t="shared" si="273"/>
        <v>0</v>
      </c>
      <c r="AD275" s="78">
        <f t="shared" si="273"/>
        <v>0</v>
      </c>
      <c r="AE275" s="78">
        <f t="shared" si="273"/>
        <v>0</v>
      </c>
      <c r="AF275" s="78">
        <f t="shared" si="273"/>
        <v>0</v>
      </c>
      <c r="AG275" s="78">
        <f t="shared" si="273"/>
        <v>0</v>
      </c>
      <c r="AH275" s="78">
        <f t="shared" si="273"/>
        <v>0</v>
      </c>
      <c r="AI275" s="79">
        <f>SUM(W275:AH275)</f>
        <v>0</v>
      </c>
      <c r="AK275" s="78">
        <f>IF(AND(AK$4&lt;=$G275,$F275="Full Time",$E275="Non-Federal"),W275*$AO$2,IF(AND(AK$4&lt;=$G275,$F275="Full Time",$E275="Federal"),W275*$AL$2,(IF(AND(AK$4&lt;=$G275,$F275="Part Time"),$W275*$AM$2,0))))</f>
        <v>0</v>
      </c>
      <c r="AL275" s="78">
        <f t="shared" ref="AL275:AV282" si="274">IF(AND(AL$4&lt;=$G275,$F275="Full Time",$E275="Non-Federal"),X275*$AO$2,IF(AND(AL$4&lt;=$G275,$F275="Full Time",$E275="Federal"),X275*$AL$2,(IF(AND(AL$4&lt;=$G275,$F275="Part Time"),$W275*$AM$2,0))))</f>
        <v>0</v>
      </c>
      <c r="AM275" s="78">
        <f t="shared" si="274"/>
        <v>0</v>
      </c>
      <c r="AN275" s="78">
        <f t="shared" si="274"/>
        <v>0</v>
      </c>
      <c r="AO275" s="78">
        <f t="shared" si="274"/>
        <v>0</v>
      </c>
      <c r="AP275" s="78">
        <f t="shared" si="274"/>
        <v>0</v>
      </c>
      <c r="AQ275" s="78">
        <f t="shared" si="274"/>
        <v>0</v>
      </c>
      <c r="AR275" s="78">
        <f t="shared" si="274"/>
        <v>0</v>
      </c>
      <c r="AS275" s="78">
        <f t="shared" si="274"/>
        <v>0</v>
      </c>
      <c r="AT275" s="78">
        <f t="shared" si="274"/>
        <v>0</v>
      </c>
      <c r="AU275" s="78">
        <f t="shared" si="274"/>
        <v>0</v>
      </c>
      <c r="AV275" s="78">
        <f t="shared" si="274"/>
        <v>0</v>
      </c>
    </row>
    <row r="276" spans="1:48" ht="14.25">
      <c r="A276" s="74"/>
      <c r="B276" s="39">
        <f>IFERROR((INDEX(GrantList[Account],MATCH(A276,GrantList[Fund],0))),0)</f>
        <v>0</v>
      </c>
      <c r="C276" s="39">
        <f>IFERROR((INDEX(GrantList[Fund Desc],MATCH(A276,GrantList[Fund],0))),0)</f>
        <v>0</v>
      </c>
      <c r="D276" s="37">
        <f t="shared" ref="D276:D282" si="275">+AI276</f>
        <v>0</v>
      </c>
      <c r="E276" s="38">
        <f>IFERROR((INDEX(GrantList[Study Type],MATCH(A276,GrantList[Fund],0))),0)</f>
        <v>0</v>
      </c>
      <c r="F276" s="36" t="str">
        <f>F275</f>
        <v>Full Time</v>
      </c>
      <c r="G276" s="35">
        <f>IFERROR((INDEX(GrantList[Budget End Date],MATCH(A276,GrantList[Fund],0))),0)</f>
        <v>0</v>
      </c>
      <c r="H276" s="34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6">
        <f t="shared" ref="U276:U283" si="276">SUM(I276:T276)/12</f>
        <v>0</v>
      </c>
      <c r="V276" s="33"/>
      <c r="W276" s="78">
        <f t="shared" ref="W276:W282" si="277">IF(W$4&lt;$G276,I276*$E$272,0)</f>
        <v>0</v>
      </c>
      <c r="X276" s="78">
        <f t="shared" si="273"/>
        <v>0</v>
      </c>
      <c r="Y276" s="78">
        <f t="shared" si="273"/>
        <v>0</v>
      </c>
      <c r="Z276" s="78">
        <f t="shared" si="273"/>
        <v>0</v>
      </c>
      <c r="AA276" s="78">
        <f t="shared" si="273"/>
        <v>0</v>
      </c>
      <c r="AB276" s="78">
        <f t="shared" si="273"/>
        <v>0</v>
      </c>
      <c r="AC276" s="78">
        <f t="shared" si="273"/>
        <v>0</v>
      </c>
      <c r="AD276" s="78">
        <f t="shared" si="273"/>
        <v>0</v>
      </c>
      <c r="AE276" s="78">
        <f t="shared" si="273"/>
        <v>0</v>
      </c>
      <c r="AF276" s="78">
        <f t="shared" si="273"/>
        <v>0</v>
      </c>
      <c r="AG276" s="78">
        <f t="shared" si="273"/>
        <v>0</v>
      </c>
      <c r="AH276" s="78">
        <f t="shared" si="273"/>
        <v>0</v>
      </c>
      <c r="AI276" s="79">
        <f t="shared" ref="AI276:AI282" si="278">SUM(W276:AH276)</f>
        <v>0</v>
      </c>
      <c r="AK276" s="78">
        <f t="shared" ref="AK276:AK282" si="279">IF(AND(AK$4&lt;=$G276,$F276="Full Time",$E276="Non-Federal"),W276*$AO$2,IF(AND(AK$4&lt;=$G276,$F276="Full Time",$E276="Federal"),W276*$AL$2,(IF(AND(AK$4&lt;=$G276,$F276="Part Time"),$W276*$AM$2,0))))</f>
        <v>0</v>
      </c>
      <c r="AL276" s="78">
        <f t="shared" si="274"/>
        <v>0</v>
      </c>
      <c r="AM276" s="78">
        <f t="shared" si="274"/>
        <v>0</v>
      </c>
      <c r="AN276" s="78">
        <f t="shared" si="274"/>
        <v>0</v>
      </c>
      <c r="AO276" s="78">
        <f t="shared" si="274"/>
        <v>0</v>
      </c>
      <c r="AP276" s="78">
        <f t="shared" si="274"/>
        <v>0</v>
      </c>
      <c r="AQ276" s="78">
        <f t="shared" si="274"/>
        <v>0</v>
      </c>
      <c r="AR276" s="78">
        <f t="shared" si="274"/>
        <v>0</v>
      </c>
      <c r="AS276" s="78">
        <f t="shared" si="274"/>
        <v>0</v>
      </c>
      <c r="AT276" s="78">
        <f t="shared" si="274"/>
        <v>0</v>
      </c>
      <c r="AU276" s="78">
        <f t="shared" si="274"/>
        <v>0</v>
      </c>
      <c r="AV276" s="78">
        <f t="shared" si="274"/>
        <v>0</v>
      </c>
    </row>
    <row r="277" spans="1:48" ht="14.25">
      <c r="A277" s="74"/>
      <c r="B277" s="39">
        <f>IFERROR((INDEX(GrantList[Account],MATCH(A277,GrantList[Fund],0))),0)</f>
        <v>0</v>
      </c>
      <c r="C277" s="39">
        <f>IFERROR((INDEX(GrantList[Fund Desc],MATCH(A277,GrantList[Fund],0))),0)</f>
        <v>0</v>
      </c>
      <c r="D277" s="37">
        <f t="shared" si="275"/>
        <v>0</v>
      </c>
      <c r="E277" s="38">
        <f>IFERROR((INDEX(GrantList[Study Type],MATCH(A277,GrantList[Fund],0))),0)</f>
        <v>0</v>
      </c>
      <c r="F277" s="36" t="str">
        <f t="shared" ref="F277:F282" si="280">F276</f>
        <v>Full Time</v>
      </c>
      <c r="G277" s="35">
        <f>IFERROR((INDEX(GrantList[Budget End Date],MATCH(A277,GrantList[Fund],0))),0)</f>
        <v>0</v>
      </c>
      <c r="H277" s="34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6">
        <f t="shared" si="276"/>
        <v>0</v>
      </c>
      <c r="V277" s="33"/>
      <c r="W277" s="78">
        <f t="shared" si="277"/>
        <v>0</v>
      </c>
      <c r="X277" s="78">
        <f t="shared" si="273"/>
        <v>0</v>
      </c>
      <c r="Y277" s="78">
        <f t="shared" si="273"/>
        <v>0</v>
      </c>
      <c r="Z277" s="78">
        <f t="shared" si="273"/>
        <v>0</v>
      </c>
      <c r="AA277" s="78">
        <f t="shared" si="273"/>
        <v>0</v>
      </c>
      <c r="AB277" s="78">
        <f t="shared" si="273"/>
        <v>0</v>
      </c>
      <c r="AC277" s="78">
        <f t="shared" si="273"/>
        <v>0</v>
      </c>
      <c r="AD277" s="78">
        <f t="shared" si="273"/>
        <v>0</v>
      </c>
      <c r="AE277" s="78">
        <f t="shared" si="273"/>
        <v>0</v>
      </c>
      <c r="AF277" s="78">
        <f t="shared" si="273"/>
        <v>0</v>
      </c>
      <c r="AG277" s="78">
        <f t="shared" si="273"/>
        <v>0</v>
      </c>
      <c r="AH277" s="78">
        <f t="shared" si="273"/>
        <v>0</v>
      </c>
      <c r="AI277" s="79">
        <f t="shared" si="278"/>
        <v>0</v>
      </c>
      <c r="AK277" s="78">
        <f t="shared" si="279"/>
        <v>0</v>
      </c>
      <c r="AL277" s="78">
        <f t="shared" si="274"/>
        <v>0</v>
      </c>
      <c r="AM277" s="78">
        <f t="shared" si="274"/>
        <v>0</v>
      </c>
      <c r="AN277" s="78">
        <f t="shared" si="274"/>
        <v>0</v>
      </c>
      <c r="AO277" s="78">
        <f t="shared" si="274"/>
        <v>0</v>
      </c>
      <c r="AP277" s="78">
        <f t="shared" si="274"/>
        <v>0</v>
      </c>
      <c r="AQ277" s="78">
        <f t="shared" si="274"/>
        <v>0</v>
      </c>
      <c r="AR277" s="78">
        <f t="shared" si="274"/>
        <v>0</v>
      </c>
      <c r="AS277" s="78">
        <f t="shared" si="274"/>
        <v>0</v>
      </c>
      <c r="AT277" s="78">
        <f t="shared" si="274"/>
        <v>0</v>
      </c>
      <c r="AU277" s="78">
        <f t="shared" si="274"/>
        <v>0</v>
      </c>
      <c r="AV277" s="78">
        <f t="shared" si="274"/>
        <v>0</v>
      </c>
    </row>
    <row r="278" spans="1:48" ht="14.25">
      <c r="A278" s="74"/>
      <c r="B278" s="39">
        <f>IFERROR((INDEX(GrantList[Account],MATCH(A278,GrantList[Fund],0))),0)</f>
        <v>0</v>
      </c>
      <c r="C278" s="39">
        <f>IFERROR((INDEX(GrantList[Fund Desc],MATCH(A278,GrantList[Fund],0))),0)</f>
        <v>0</v>
      </c>
      <c r="D278" s="37">
        <f t="shared" si="275"/>
        <v>0</v>
      </c>
      <c r="E278" s="38">
        <f>IFERROR((INDEX(GrantList[Study Type],MATCH(A278,GrantList[Fund],0))),0)</f>
        <v>0</v>
      </c>
      <c r="F278" s="36" t="str">
        <f t="shared" si="280"/>
        <v>Full Time</v>
      </c>
      <c r="G278" s="35">
        <f>IFERROR((INDEX(GrantList[Budget End Date],MATCH(A278,GrantList[Fund],0))),0)</f>
        <v>0</v>
      </c>
      <c r="H278" s="34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6">
        <f t="shared" si="276"/>
        <v>0</v>
      </c>
      <c r="V278" s="33"/>
      <c r="W278" s="78">
        <f t="shared" si="277"/>
        <v>0</v>
      </c>
      <c r="X278" s="78">
        <f t="shared" si="273"/>
        <v>0</v>
      </c>
      <c r="Y278" s="78">
        <f t="shared" si="273"/>
        <v>0</v>
      </c>
      <c r="Z278" s="78">
        <f t="shared" si="273"/>
        <v>0</v>
      </c>
      <c r="AA278" s="78">
        <f t="shared" si="273"/>
        <v>0</v>
      </c>
      <c r="AB278" s="78">
        <f t="shared" si="273"/>
        <v>0</v>
      </c>
      <c r="AC278" s="78">
        <f t="shared" si="273"/>
        <v>0</v>
      </c>
      <c r="AD278" s="78">
        <f t="shared" si="273"/>
        <v>0</v>
      </c>
      <c r="AE278" s="78">
        <f t="shared" si="273"/>
        <v>0</v>
      </c>
      <c r="AF278" s="78">
        <f t="shared" si="273"/>
        <v>0</v>
      </c>
      <c r="AG278" s="78">
        <f t="shared" si="273"/>
        <v>0</v>
      </c>
      <c r="AH278" s="78">
        <f t="shared" si="273"/>
        <v>0</v>
      </c>
      <c r="AI278" s="79">
        <f t="shared" si="278"/>
        <v>0</v>
      </c>
      <c r="AK278" s="78">
        <f t="shared" si="279"/>
        <v>0</v>
      </c>
      <c r="AL278" s="78">
        <f t="shared" si="274"/>
        <v>0</v>
      </c>
      <c r="AM278" s="78">
        <f t="shared" si="274"/>
        <v>0</v>
      </c>
      <c r="AN278" s="78">
        <f t="shared" si="274"/>
        <v>0</v>
      </c>
      <c r="AO278" s="78">
        <f t="shared" si="274"/>
        <v>0</v>
      </c>
      <c r="AP278" s="78">
        <f t="shared" si="274"/>
        <v>0</v>
      </c>
      <c r="AQ278" s="78">
        <f t="shared" si="274"/>
        <v>0</v>
      </c>
      <c r="AR278" s="78">
        <f t="shared" si="274"/>
        <v>0</v>
      </c>
      <c r="AS278" s="78">
        <f t="shared" si="274"/>
        <v>0</v>
      </c>
      <c r="AT278" s="78">
        <f t="shared" si="274"/>
        <v>0</v>
      </c>
      <c r="AU278" s="78">
        <f t="shared" si="274"/>
        <v>0</v>
      </c>
      <c r="AV278" s="78">
        <f t="shared" si="274"/>
        <v>0</v>
      </c>
    </row>
    <row r="279" spans="1:48" ht="14.25">
      <c r="A279" s="74"/>
      <c r="B279" s="39">
        <f>IFERROR((INDEX(GrantList[Account],MATCH(A279,GrantList[Fund],0))),0)</f>
        <v>0</v>
      </c>
      <c r="C279" s="39">
        <f>IFERROR((INDEX(GrantList[Fund Desc],MATCH(A279,GrantList[Fund],0))),0)</f>
        <v>0</v>
      </c>
      <c r="D279" s="37">
        <f t="shared" si="275"/>
        <v>0</v>
      </c>
      <c r="E279" s="38">
        <f>IFERROR((INDEX(GrantList[Study Type],MATCH(A279,GrantList[Fund],0))),0)</f>
        <v>0</v>
      </c>
      <c r="F279" s="36" t="str">
        <f t="shared" si="280"/>
        <v>Full Time</v>
      </c>
      <c r="G279" s="35">
        <f>IFERROR((INDEX(GrantList[Budget End Date],MATCH(A279,GrantList[Fund],0))),0)</f>
        <v>0</v>
      </c>
      <c r="H279" s="34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6">
        <f t="shared" si="276"/>
        <v>0</v>
      </c>
      <c r="V279" s="33"/>
      <c r="W279" s="78">
        <f t="shared" si="277"/>
        <v>0</v>
      </c>
      <c r="X279" s="78">
        <f t="shared" si="273"/>
        <v>0</v>
      </c>
      <c r="Y279" s="78">
        <f t="shared" si="273"/>
        <v>0</v>
      </c>
      <c r="Z279" s="78">
        <f t="shared" si="273"/>
        <v>0</v>
      </c>
      <c r="AA279" s="78">
        <f t="shared" si="273"/>
        <v>0</v>
      </c>
      <c r="AB279" s="78">
        <f t="shared" si="273"/>
        <v>0</v>
      </c>
      <c r="AC279" s="78">
        <f t="shared" si="273"/>
        <v>0</v>
      </c>
      <c r="AD279" s="78">
        <f t="shared" si="273"/>
        <v>0</v>
      </c>
      <c r="AE279" s="78">
        <f t="shared" si="273"/>
        <v>0</v>
      </c>
      <c r="AF279" s="78">
        <f t="shared" si="273"/>
        <v>0</v>
      </c>
      <c r="AG279" s="78">
        <f t="shared" si="273"/>
        <v>0</v>
      </c>
      <c r="AH279" s="78">
        <f t="shared" si="273"/>
        <v>0</v>
      </c>
      <c r="AI279" s="79">
        <f t="shared" si="278"/>
        <v>0</v>
      </c>
      <c r="AK279" s="78">
        <f t="shared" si="279"/>
        <v>0</v>
      </c>
      <c r="AL279" s="78">
        <f t="shared" si="274"/>
        <v>0</v>
      </c>
      <c r="AM279" s="78">
        <f t="shared" si="274"/>
        <v>0</v>
      </c>
      <c r="AN279" s="78">
        <f t="shared" si="274"/>
        <v>0</v>
      </c>
      <c r="AO279" s="78">
        <f t="shared" si="274"/>
        <v>0</v>
      </c>
      <c r="AP279" s="78">
        <f t="shared" si="274"/>
        <v>0</v>
      </c>
      <c r="AQ279" s="78">
        <f t="shared" si="274"/>
        <v>0</v>
      </c>
      <c r="AR279" s="78">
        <f t="shared" si="274"/>
        <v>0</v>
      </c>
      <c r="AS279" s="78">
        <f t="shared" si="274"/>
        <v>0</v>
      </c>
      <c r="AT279" s="78">
        <f t="shared" si="274"/>
        <v>0</v>
      </c>
      <c r="AU279" s="78">
        <f t="shared" si="274"/>
        <v>0</v>
      </c>
      <c r="AV279" s="78">
        <f t="shared" si="274"/>
        <v>0</v>
      </c>
    </row>
    <row r="280" spans="1:48" ht="14.25">
      <c r="A280" s="74"/>
      <c r="B280" s="39">
        <f>IFERROR((INDEX(GrantList[Account],MATCH(A280,GrantList[Fund],0))),0)</f>
        <v>0</v>
      </c>
      <c r="C280" s="39">
        <f>IFERROR((INDEX(GrantList[Fund Desc],MATCH(A280,GrantList[Fund],0))),0)</f>
        <v>0</v>
      </c>
      <c r="D280" s="37">
        <f t="shared" si="275"/>
        <v>0</v>
      </c>
      <c r="E280" s="38">
        <f>IFERROR((INDEX(GrantList[Study Type],MATCH(A280,GrantList[Fund],0))),0)</f>
        <v>0</v>
      </c>
      <c r="F280" s="36" t="str">
        <f t="shared" si="280"/>
        <v>Full Time</v>
      </c>
      <c r="G280" s="35">
        <f>IFERROR((INDEX(GrantList[Budget End Date],MATCH(A280,GrantList[Fund],0))),0)</f>
        <v>0</v>
      </c>
      <c r="H280" s="34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6">
        <f t="shared" si="276"/>
        <v>0</v>
      </c>
      <c r="V280" s="33"/>
      <c r="W280" s="78">
        <f t="shared" si="277"/>
        <v>0</v>
      </c>
      <c r="X280" s="78">
        <f t="shared" si="273"/>
        <v>0</v>
      </c>
      <c r="Y280" s="78">
        <f t="shared" si="273"/>
        <v>0</v>
      </c>
      <c r="Z280" s="78">
        <f t="shared" si="273"/>
        <v>0</v>
      </c>
      <c r="AA280" s="78">
        <f t="shared" si="273"/>
        <v>0</v>
      </c>
      <c r="AB280" s="78">
        <f t="shared" si="273"/>
        <v>0</v>
      </c>
      <c r="AC280" s="78">
        <f t="shared" si="273"/>
        <v>0</v>
      </c>
      <c r="AD280" s="78">
        <f t="shared" si="273"/>
        <v>0</v>
      </c>
      <c r="AE280" s="78">
        <f t="shared" si="273"/>
        <v>0</v>
      </c>
      <c r="AF280" s="78">
        <f t="shared" si="273"/>
        <v>0</v>
      </c>
      <c r="AG280" s="78">
        <f t="shared" si="273"/>
        <v>0</v>
      </c>
      <c r="AH280" s="78">
        <f t="shared" si="273"/>
        <v>0</v>
      </c>
      <c r="AI280" s="79">
        <f t="shared" si="278"/>
        <v>0</v>
      </c>
      <c r="AK280" s="78">
        <f t="shared" si="279"/>
        <v>0</v>
      </c>
      <c r="AL280" s="78">
        <f t="shared" si="274"/>
        <v>0</v>
      </c>
      <c r="AM280" s="78">
        <f t="shared" si="274"/>
        <v>0</v>
      </c>
      <c r="AN280" s="78">
        <f t="shared" si="274"/>
        <v>0</v>
      </c>
      <c r="AO280" s="78">
        <f t="shared" si="274"/>
        <v>0</v>
      </c>
      <c r="AP280" s="78">
        <f t="shared" si="274"/>
        <v>0</v>
      </c>
      <c r="AQ280" s="78">
        <f t="shared" si="274"/>
        <v>0</v>
      </c>
      <c r="AR280" s="78">
        <f t="shared" si="274"/>
        <v>0</v>
      </c>
      <c r="AS280" s="78">
        <f t="shared" si="274"/>
        <v>0</v>
      </c>
      <c r="AT280" s="78">
        <f t="shared" si="274"/>
        <v>0</v>
      </c>
      <c r="AU280" s="78">
        <f t="shared" si="274"/>
        <v>0</v>
      </c>
      <c r="AV280" s="78">
        <f t="shared" si="274"/>
        <v>0</v>
      </c>
    </row>
    <row r="281" spans="1:48" ht="14.25">
      <c r="A281" s="74"/>
      <c r="B281" s="39">
        <f>IFERROR((INDEX(GrantList[Account],MATCH(A281,GrantList[Fund],0))),0)</f>
        <v>0</v>
      </c>
      <c r="C281" s="39">
        <f>IFERROR((INDEX(GrantList[Fund Desc],MATCH(A281,GrantList[Fund],0))),0)</f>
        <v>0</v>
      </c>
      <c r="D281" s="37">
        <f t="shared" si="275"/>
        <v>0</v>
      </c>
      <c r="E281" s="38">
        <f>IFERROR((INDEX(GrantList[Study Type],MATCH(A281,GrantList[Fund],0))),0)</f>
        <v>0</v>
      </c>
      <c r="F281" s="36" t="str">
        <f t="shared" si="280"/>
        <v>Full Time</v>
      </c>
      <c r="G281" s="35">
        <f>IFERROR((INDEX(GrantList[Budget End Date],MATCH(A281,GrantList[Fund],0))),0)</f>
        <v>0</v>
      </c>
      <c r="H281" s="34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6">
        <f t="shared" si="276"/>
        <v>0</v>
      </c>
      <c r="V281" s="33"/>
      <c r="W281" s="78">
        <f t="shared" si="277"/>
        <v>0</v>
      </c>
      <c r="X281" s="78">
        <f t="shared" si="273"/>
        <v>0</v>
      </c>
      <c r="Y281" s="78">
        <f t="shared" si="273"/>
        <v>0</v>
      </c>
      <c r="Z281" s="78">
        <f t="shared" si="273"/>
        <v>0</v>
      </c>
      <c r="AA281" s="78">
        <f t="shared" si="273"/>
        <v>0</v>
      </c>
      <c r="AB281" s="78">
        <f t="shared" si="273"/>
        <v>0</v>
      </c>
      <c r="AC281" s="78">
        <f t="shared" si="273"/>
        <v>0</v>
      </c>
      <c r="AD281" s="78">
        <f t="shared" si="273"/>
        <v>0</v>
      </c>
      <c r="AE281" s="78">
        <f t="shared" si="273"/>
        <v>0</v>
      </c>
      <c r="AF281" s="78">
        <f t="shared" si="273"/>
        <v>0</v>
      </c>
      <c r="AG281" s="78">
        <f t="shared" si="273"/>
        <v>0</v>
      </c>
      <c r="AH281" s="78">
        <f t="shared" si="273"/>
        <v>0</v>
      </c>
      <c r="AI281" s="79">
        <f t="shared" si="278"/>
        <v>0</v>
      </c>
      <c r="AK281" s="78">
        <f t="shared" si="279"/>
        <v>0</v>
      </c>
      <c r="AL281" s="78">
        <f t="shared" si="274"/>
        <v>0</v>
      </c>
      <c r="AM281" s="78">
        <f t="shared" si="274"/>
        <v>0</v>
      </c>
      <c r="AN281" s="78">
        <f t="shared" si="274"/>
        <v>0</v>
      </c>
      <c r="AO281" s="78">
        <f t="shared" si="274"/>
        <v>0</v>
      </c>
      <c r="AP281" s="78">
        <f t="shared" si="274"/>
        <v>0</v>
      </c>
      <c r="AQ281" s="78">
        <f t="shared" si="274"/>
        <v>0</v>
      </c>
      <c r="AR281" s="78">
        <f t="shared" si="274"/>
        <v>0</v>
      </c>
      <c r="AS281" s="78">
        <f t="shared" si="274"/>
        <v>0</v>
      </c>
      <c r="AT281" s="78">
        <f t="shared" si="274"/>
        <v>0</v>
      </c>
      <c r="AU281" s="78">
        <f t="shared" si="274"/>
        <v>0</v>
      </c>
      <c r="AV281" s="78">
        <f t="shared" si="274"/>
        <v>0</v>
      </c>
    </row>
    <row r="282" spans="1:48" ht="14.25">
      <c r="A282" s="74"/>
      <c r="B282" s="39">
        <f>IFERROR((INDEX(GrantList[Account],MATCH(A282,GrantList[Fund],0))),0)</f>
        <v>0</v>
      </c>
      <c r="C282" s="39">
        <f>IFERROR((INDEX(GrantList[Fund Desc],MATCH(A282,GrantList[Fund],0))),0)</f>
        <v>0</v>
      </c>
      <c r="D282" s="37">
        <f t="shared" si="275"/>
        <v>0</v>
      </c>
      <c r="E282" s="38">
        <f>IFERROR((INDEX(GrantList[Study Type],MATCH(A282,GrantList[Fund],0))),0)</f>
        <v>0</v>
      </c>
      <c r="F282" s="36" t="str">
        <f t="shared" si="280"/>
        <v>Full Time</v>
      </c>
      <c r="G282" s="35">
        <f>IFERROR((INDEX(GrantList[Budget End Date],MATCH(A282,GrantList[Fund],0))),0)</f>
        <v>0</v>
      </c>
      <c r="H282" s="34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6">
        <f t="shared" si="276"/>
        <v>0</v>
      </c>
      <c r="V282" s="33"/>
      <c r="W282" s="78">
        <f t="shared" si="277"/>
        <v>0</v>
      </c>
      <c r="X282" s="78">
        <f t="shared" si="273"/>
        <v>0</v>
      </c>
      <c r="Y282" s="78">
        <f t="shared" si="273"/>
        <v>0</v>
      </c>
      <c r="Z282" s="78">
        <f t="shared" si="273"/>
        <v>0</v>
      </c>
      <c r="AA282" s="78">
        <f t="shared" si="273"/>
        <v>0</v>
      </c>
      <c r="AB282" s="78">
        <f t="shared" si="273"/>
        <v>0</v>
      </c>
      <c r="AC282" s="78">
        <f t="shared" si="273"/>
        <v>0</v>
      </c>
      <c r="AD282" s="78">
        <f t="shared" si="273"/>
        <v>0</v>
      </c>
      <c r="AE282" s="78">
        <f t="shared" si="273"/>
        <v>0</v>
      </c>
      <c r="AF282" s="78">
        <f t="shared" si="273"/>
        <v>0</v>
      </c>
      <c r="AG282" s="78">
        <f t="shared" si="273"/>
        <v>0</v>
      </c>
      <c r="AH282" s="78">
        <f t="shared" si="273"/>
        <v>0</v>
      </c>
      <c r="AI282" s="79">
        <f t="shared" si="278"/>
        <v>0</v>
      </c>
      <c r="AK282" s="78">
        <f t="shared" si="279"/>
        <v>0</v>
      </c>
      <c r="AL282" s="78">
        <f t="shared" si="274"/>
        <v>0</v>
      </c>
      <c r="AM282" s="78">
        <f t="shared" si="274"/>
        <v>0</v>
      </c>
      <c r="AN282" s="78">
        <f t="shared" si="274"/>
        <v>0</v>
      </c>
      <c r="AO282" s="78">
        <f t="shared" si="274"/>
        <v>0</v>
      </c>
      <c r="AP282" s="78">
        <f t="shared" si="274"/>
        <v>0</v>
      </c>
      <c r="AQ282" s="78">
        <f t="shared" si="274"/>
        <v>0</v>
      </c>
      <c r="AR282" s="78">
        <f t="shared" si="274"/>
        <v>0</v>
      </c>
      <c r="AS282" s="78">
        <f t="shared" si="274"/>
        <v>0</v>
      </c>
      <c r="AT282" s="78">
        <f t="shared" si="274"/>
        <v>0</v>
      </c>
      <c r="AU282" s="78">
        <f t="shared" si="274"/>
        <v>0</v>
      </c>
      <c r="AV282" s="78">
        <f t="shared" si="274"/>
        <v>0</v>
      </c>
    </row>
    <row r="283" spans="1:48" ht="13.5" customHeight="1">
      <c r="C283" s="32" t="s">
        <v>16</v>
      </c>
      <c r="D283" s="31">
        <f>SUM(D275:D282)</f>
        <v>0</v>
      </c>
      <c r="E283" s="30"/>
      <c r="F283" s="29"/>
      <c r="I283" s="76">
        <f t="shared" ref="I283:T283" si="281">SUM(I275:I282)</f>
        <v>0</v>
      </c>
      <c r="J283" s="76">
        <f t="shared" si="281"/>
        <v>0</v>
      </c>
      <c r="K283" s="76">
        <f t="shared" si="281"/>
        <v>0</v>
      </c>
      <c r="L283" s="76">
        <f t="shared" si="281"/>
        <v>0</v>
      </c>
      <c r="M283" s="76">
        <f t="shared" si="281"/>
        <v>0</v>
      </c>
      <c r="N283" s="76">
        <f t="shared" si="281"/>
        <v>0</v>
      </c>
      <c r="O283" s="76">
        <f t="shared" si="281"/>
        <v>0</v>
      </c>
      <c r="P283" s="76">
        <f t="shared" si="281"/>
        <v>0</v>
      </c>
      <c r="Q283" s="76">
        <f t="shared" si="281"/>
        <v>0</v>
      </c>
      <c r="R283" s="76">
        <f t="shared" si="281"/>
        <v>0</v>
      </c>
      <c r="S283" s="76">
        <f t="shared" si="281"/>
        <v>0</v>
      </c>
      <c r="T283" s="76">
        <f t="shared" si="281"/>
        <v>0</v>
      </c>
      <c r="U283" s="76">
        <f t="shared" si="276"/>
        <v>0</v>
      </c>
      <c r="V283" s="26"/>
      <c r="W283" s="78">
        <f>SUM(W275:W282)</f>
        <v>0</v>
      </c>
      <c r="X283" s="78">
        <f t="shared" ref="X283:AH283" si="282">SUM(X275:X282)</f>
        <v>0</v>
      </c>
      <c r="Y283" s="78">
        <f t="shared" si="282"/>
        <v>0</v>
      </c>
      <c r="Z283" s="78">
        <f t="shared" si="282"/>
        <v>0</v>
      </c>
      <c r="AA283" s="78">
        <f t="shared" si="282"/>
        <v>0</v>
      </c>
      <c r="AB283" s="78">
        <f t="shared" si="282"/>
        <v>0</v>
      </c>
      <c r="AC283" s="78">
        <f t="shared" si="282"/>
        <v>0</v>
      </c>
      <c r="AD283" s="78">
        <f t="shared" si="282"/>
        <v>0</v>
      </c>
      <c r="AE283" s="78">
        <f t="shared" si="282"/>
        <v>0</v>
      </c>
      <c r="AF283" s="78">
        <f t="shared" si="282"/>
        <v>0</v>
      </c>
      <c r="AG283" s="78">
        <f t="shared" si="282"/>
        <v>0</v>
      </c>
      <c r="AH283" s="78">
        <f t="shared" si="282"/>
        <v>0</v>
      </c>
      <c r="AI283" s="78">
        <f t="shared" ref="AI283" si="283">SUM(AI275:AI282)</f>
        <v>0</v>
      </c>
      <c r="AK283" s="78">
        <f>SUM(AK275:AK282)</f>
        <v>0</v>
      </c>
      <c r="AL283" s="78">
        <f t="shared" ref="AL283:AV283" si="284">SUM(AL275:AL282)</f>
        <v>0</v>
      </c>
      <c r="AM283" s="78">
        <f t="shared" si="284"/>
        <v>0</v>
      </c>
      <c r="AN283" s="78">
        <f t="shared" si="284"/>
        <v>0</v>
      </c>
      <c r="AO283" s="78">
        <f t="shared" si="284"/>
        <v>0</v>
      </c>
      <c r="AP283" s="78">
        <f t="shared" si="284"/>
        <v>0</v>
      </c>
      <c r="AQ283" s="78">
        <f t="shared" si="284"/>
        <v>0</v>
      </c>
      <c r="AR283" s="78">
        <f t="shared" si="284"/>
        <v>0</v>
      </c>
      <c r="AS283" s="78">
        <f t="shared" si="284"/>
        <v>0</v>
      </c>
      <c r="AT283" s="78">
        <f t="shared" si="284"/>
        <v>0</v>
      </c>
      <c r="AU283" s="78">
        <f t="shared" si="284"/>
        <v>0</v>
      </c>
      <c r="AV283" s="78">
        <f t="shared" si="284"/>
        <v>0</v>
      </c>
    </row>
    <row r="284" spans="1:48">
      <c r="D284" s="25">
        <f>+D283-D272</f>
        <v>0</v>
      </c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7"/>
      <c r="V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</row>
    <row r="285" spans="1:48">
      <c r="D285" s="25"/>
    </row>
    <row r="286" spans="1:48">
      <c r="D286" s="25"/>
    </row>
    <row r="287" spans="1:48" ht="12.75">
      <c r="A287" s="47" t="s">
        <v>90</v>
      </c>
      <c r="B287" s="47"/>
      <c r="D287" s="46"/>
      <c r="E287" s="45">
        <f>D287/12</f>
        <v>0</v>
      </c>
      <c r="F287" s="24" t="s">
        <v>24</v>
      </c>
      <c r="AL287" s="73">
        <v>0.30499999999999999</v>
      </c>
      <c r="AM287" s="73">
        <v>0.09</v>
      </c>
      <c r="AO287" s="73">
        <v>0.32600000000000001</v>
      </c>
    </row>
    <row r="288" spans="1:48" ht="12.75">
      <c r="A288" s="47" t="s">
        <v>91</v>
      </c>
      <c r="B288" s="44"/>
      <c r="J288" s="43"/>
      <c r="K288" s="43"/>
      <c r="L288" s="43"/>
      <c r="M288" s="43"/>
      <c r="N288" s="43"/>
      <c r="AK288" s="24" t="s">
        <v>23</v>
      </c>
    </row>
    <row r="289" spans="1:48">
      <c r="A289" s="42" t="s">
        <v>15</v>
      </c>
      <c r="B289" s="42" t="s">
        <v>14</v>
      </c>
      <c r="C289" s="42" t="s">
        <v>13</v>
      </c>
      <c r="D289" s="42" t="s">
        <v>21</v>
      </c>
      <c r="E289" s="42" t="s">
        <v>22</v>
      </c>
      <c r="F289" s="42" t="s">
        <v>20</v>
      </c>
      <c r="G289" s="42" t="s">
        <v>19</v>
      </c>
      <c r="I289" s="40">
        <f>I274</f>
        <v>44743</v>
      </c>
      <c r="J289" s="40">
        <f t="shared" ref="J289:T289" si="285">J274</f>
        <v>44774</v>
      </c>
      <c r="K289" s="40">
        <f t="shared" si="285"/>
        <v>44805</v>
      </c>
      <c r="L289" s="40">
        <f t="shared" si="285"/>
        <v>44835</v>
      </c>
      <c r="M289" s="40">
        <f t="shared" si="285"/>
        <v>44866</v>
      </c>
      <c r="N289" s="40">
        <f t="shared" si="285"/>
        <v>44896</v>
      </c>
      <c r="O289" s="40">
        <f t="shared" si="285"/>
        <v>44927</v>
      </c>
      <c r="P289" s="40">
        <f t="shared" si="285"/>
        <v>44958</v>
      </c>
      <c r="Q289" s="40">
        <f t="shared" si="285"/>
        <v>44986</v>
      </c>
      <c r="R289" s="40">
        <f t="shared" si="285"/>
        <v>45017</v>
      </c>
      <c r="S289" s="40">
        <f t="shared" si="285"/>
        <v>45047</v>
      </c>
      <c r="T289" s="40">
        <f t="shared" si="285"/>
        <v>45078</v>
      </c>
      <c r="U289" s="41" t="s">
        <v>57</v>
      </c>
      <c r="W289" s="40">
        <f>I289</f>
        <v>44743</v>
      </c>
      <c r="X289" s="40">
        <f t="shared" ref="X289:AH289" si="286">J289</f>
        <v>44774</v>
      </c>
      <c r="Y289" s="40">
        <f t="shared" si="286"/>
        <v>44805</v>
      </c>
      <c r="Z289" s="40">
        <f t="shared" si="286"/>
        <v>44835</v>
      </c>
      <c r="AA289" s="40">
        <f t="shared" si="286"/>
        <v>44866</v>
      </c>
      <c r="AB289" s="40">
        <f t="shared" si="286"/>
        <v>44896</v>
      </c>
      <c r="AC289" s="40">
        <f t="shared" si="286"/>
        <v>44927</v>
      </c>
      <c r="AD289" s="40">
        <f t="shared" si="286"/>
        <v>44958</v>
      </c>
      <c r="AE289" s="40">
        <f t="shared" si="286"/>
        <v>44986</v>
      </c>
      <c r="AF289" s="40">
        <f t="shared" si="286"/>
        <v>45017</v>
      </c>
      <c r="AG289" s="40">
        <f t="shared" si="286"/>
        <v>45047</v>
      </c>
      <c r="AH289" s="40">
        <f t="shared" si="286"/>
        <v>45078</v>
      </c>
      <c r="AI289" s="41" t="s">
        <v>18</v>
      </c>
      <c r="AK289" s="40">
        <f>W289</f>
        <v>44743</v>
      </c>
      <c r="AL289" s="40">
        <f t="shared" ref="AL289:AV289" si="287">X289</f>
        <v>44774</v>
      </c>
      <c r="AM289" s="40">
        <f t="shared" si="287"/>
        <v>44805</v>
      </c>
      <c r="AN289" s="40">
        <f t="shared" si="287"/>
        <v>44835</v>
      </c>
      <c r="AO289" s="40">
        <f t="shared" si="287"/>
        <v>44866</v>
      </c>
      <c r="AP289" s="40">
        <f t="shared" si="287"/>
        <v>44896</v>
      </c>
      <c r="AQ289" s="40">
        <f t="shared" si="287"/>
        <v>44927</v>
      </c>
      <c r="AR289" s="40">
        <f t="shared" si="287"/>
        <v>44958</v>
      </c>
      <c r="AS289" s="40">
        <f t="shared" si="287"/>
        <v>44986</v>
      </c>
      <c r="AT289" s="40">
        <f t="shared" si="287"/>
        <v>45017</v>
      </c>
      <c r="AU289" s="40">
        <f t="shared" si="287"/>
        <v>45047</v>
      </c>
      <c r="AV289" s="40">
        <f t="shared" si="287"/>
        <v>45078</v>
      </c>
    </row>
    <row r="290" spans="1:48" ht="14.25">
      <c r="A290" s="74"/>
      <c r="B290" s="39">
        <f>IFERROR((INDEX(GrantList[Account],MATCH(A290,GrantList[Fund],0))),0)</f>
        <v>0</v>
      </c>
      <c r="C290" s="39">
        <f>IFERROR((INDEX(GrantList[Fund Desc],MATCH(A290,GrantList[Fund],0))),0)</f>
        <v>0</v>
      </c>
      <c r="D290" s="37">
        <f>+AI290</f>
        <v>0</v>
      </c>
      <c r="E290" s="38">
        <f>IFERROR((INDEX(GrantList[Study Type],MATCH(A290,GrantList[Fund],0))),0)</f>
        <v>0</v>
      </c>
      <c r="F290" s="36" t="s">
        <v>17</v>
      </c>
      <c r="G290" s="35">
        <f>IFERROR((INDEX(GrantList[Budget End Date],MATCH(A290,GrantList[Fund],0))),0)</f>
        <v>0</v>
      </c>
      <c r="H290" s="34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6">
        <f>SUM(I290:T290)/12</f>
        <v>0</v>
      </c>
      <c r="V290" s="33"/>
      <c r="W290" s="78">
        <f>IF(W$4&lt;$G290,I290*$E$287,0)</f>
        <v>0</v>
      </c>
      <c r="X290" s="78">
        <f t="shared" ref="X290:AH297" si="288">IF(X$4&lt;$G290,J290*$E$287,0)</f>
        <v>0</v>
      </c>
      <c r="Y290" s="78">
        <f t="shared" si="288"/>
        <v>0</v>
      </c>
      <c r="Z290" s="78">
        <f t="shared" si="288"/>
        <v>0</v>
      </c>
      <c r="AA290" s="78">
        <f t="shared" si="288"/>
        <v>0</v>
      </c>
      <c r="AB290" s="78">
        <f t="shared" si="288"/>
        <v>0</v>
      </c>
      <c r="AC290" s="78">
        <f t="shared" si="288"/>
        <v>0</v>
      </c>
      <c r="AD290" s="78">
        <f t="shared" si="288"/>
        <v>0</v>
      </c>
      <c r="AE290" s="78">
        <f t="shared" si="288"/>
        <v>0</v>
      </c>
      <c r="AF290" s="78">
        <f t="shared" si="288"/>
        <v>0</v>
      </c>
      <c r="AG290" s="78">
        <f t="shared" si="288"/>
        <v>0</v>
      </c>
      <c r="AH290" s="78">
        <f t="shared" si="288"/>
        <v>0</v>
      </c>
      <c r="AI290" s="79">
        <f>SUM(W290:AH290)</f>
        <v>0</v>
      </c>
      <c r="AK290" s="78">
        <f>IF(AND(AK$4&lt;=$G290,$F290="Full Time",$E290="Non-Federal"),W290*$AO$2,IF(AND(AK$4&lt;=$G290,$F290="Full Time",$E290="Federal"),W290*$AL$2,(IF(AND(AK$4&lt;=$G290,$F290="Part Time"),$W290*$AM$2,0))))</f>
        <v>0</v>
      </c>
      <c r="AL290" s="78">
        <f t="shared" ref="AL290:AV297" si="289">IF(AND(AL$4&lt;=$G290,$F290="Full Time",$E290="Non-Federal"),X290*$AO$2,IF(AND(AL$4&lt;=$G290,$F290="Full Time",$E290="Federal"),X290*$AL$2,(IF(AND(AL$4&lt;=$G290,$F290="Part Time"),$W290*$AM$2,0))))</f>
        <v>0</v>
      </c>
      <c r="AM290" s="78">
        <f t="shared" si="289"/>
        <v>0</v>
      </c>
      <c r="AN290" s="78">
        <f t="shared" si="289"/>
        <v>0</v>
      </c>
      <c r="AO290" s="78">
        <f t="shared" si="289"/>
        <v>0</v>
      </c>
      <c r="AP290" s="78">
        <f t="shared" si="289"/>
        <v>0</v>
      </c>
      <c r="AQ290" s="78">
        <f t="shared" si="289"/>
        <v>0</v>
      </c>
      <c r="AR290" s="78">
        <f t="shared" si="289"/>
        <v>0</v>
      </c>
      <c r="AS290" s="78">
        <f t="shared" si="289"/>
        <v>0</v>
      </c>
      <c r="AT290" s="78">
        <f t="shared" si="289"/>
        <v>0</v>
      </c>
      <c r="AU290" s="78">
        <f t="shared" si="289"/>
        <v>0</v>
      </c>
      <c r="AV290" s="78">
        <f t="shared" si="289"/>
        <v>0</v>
      </c>
    </row>
    <row r="291" spans="1:48" ht="14.25">
      <c r="A291" s="74"/>
      <c r="B291" s="39">
        <f>IFERROR((INDEX(GrantList[Account],MATCH(A291,GrantList[Fund],0))),0)</f>
        <v>0</v>
      </c>
      <c r="C291" s="39">
        <f>IFERROR((INDEX(GrantList[Fund Desc],MATCH(A291,GrantList[Fund],0))),0)</f>
        <v>0</v>
      </c>
      <c r="D291" s="37">
        <f t="shared" ref="D291:D297" si="290">+AI291</f>
        <v>0</v>
      </c>
      <c r="E291" s="38">
        <f>IFERROR((INDEX(GrantList[Study Type],MATCH(A291,GrantList[Fund],0))),0)</f>
        <v>0</v>
      </c>
      <c r="F291" s="36" t="str">
        <f>F290</f>
        <v>Full Time</v>
      </c>
      <c r="G291" s="35">
        <f>IFERROR((INDEX(GrantList[Budget End Date],MATCH(A291,GrantList[Fund],0))),0)</f>
        <v>0</v>
      </c>
      <c r="H291" s="34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6">
        <f t="shared" ref="U291:U298" si="291">SUM(I291:T291)/12</f>
        <v>0</v>
      </c>
      <c r="V291" s="33"/>
      <c r="W291" s="78">
        <f t="shared" ref="W291:W297" si="292">IF(W$4&lt;$G291,I291*$E$287,0)</f>
        <v>0</v>
      </c>
      <c r="X291" s="78">
        <f t="shared" si="288"/>
        <v>0</v>
      </c>
      <c r="Y291" s="78">
        <f t="shared" si="288"/>
        <v>0</v>
      </c>
      <c r="Z291" s="78">
        <f t="shared" si="288"/>
        <v>0</v>
      </c>
      <c r="AA291" s="78">
        <f t="shared" si="288"/>
        <v>0</v>
      </c>
      <c r="AB291" s="78">
        <f t="shared" si="288"/>
        <v>0</v>
      </c>
      <c r="AC291" s="78">
        <f t="shared" si="288"/>
        <v>0</v>
      </c>
      <c r="AD291" s="78">
        <f t="shared" si="288"/>
        <v>0</v>
      </c>
      <c r="AE291" s="78">
        <f t="shared" si="288"/>
        <v>0</v>
      </c>
      <c r="AF291" s="78">
        <f t="shared" si="288"/>
        <v>0</v>
      </c>
      <c r="AG291" s="78">
        <f t="shared" si="288"/>
        <v>0</v>
      </c>
      <c r="AH291" s="78">
        <f t="shared" si="288"/>
        <v>0</v>
      </c>
      <c r="AI291" s="79">
        <f t="shared" ref="AI291:AI297" si="293">SUM(W291:AH291)</f>
        <v>0</v>
      </c>
      <c r="AK291" s="78">
        <f t="shared" ref="AK291:AK297" si="294">IF(AND(AK$4&lt;=$G291,$F291="Full Time",$E291="Non-Federal"),W291*$AO$2,IF(AND(AK$4&lt;=$G291,$F291="Full Time",$E291="Federal"),W291*$AL$2,(IF(AND(AK$4&lt;=$G291,$F291="Part Time"),$W291*$AM$2,0))))</f>
        <v>0</v>
      </c>
      <c r="AL291" s="78">
        <f t="shared" si="289"/>
        <v>0</v>
      </c>
      <c r="AM291" s="78">
        <f t="shared" si="289"/>
        <v>0</v>
      </c>
      <c r="AN291" s="78">
        <f t="shared" si="289"/>
        <v>0</v>
      </c>
      <c r="AO291" s="78">
        <f t="shared" si="289"/>
        <v>0</v>
      </c>
      <c r="AP291" s="78">
        <f t="shared" si="289"/>
        <v>0</v>
      </c>
      <c r="AQ291" s="78">
        <f t="shared" si="289"/>
        <v>0</v>
      </c>
      <c r="AR291" s="78">
        <f t="shared" si="289"/>
        <v>0</v>
      </c>
      <c r="AS291" s="78">
        <f t="shared" si="289"/>
        <v>0</v>
      </c>
      <c r="AT291" s="78">
        <f t="shared" si="289"/>
        <v>0</v>
      </c>
      <c r="AU291" s="78">
        <f t="shared" si="289"/>
        <v>0</v>
      </c>
      <c r="AV291" s="78">
        <f t="shared" si="289"/>
        <v>0</v>
      </c>
    </row>
    <row r="292" spans="1:48" ht="14.25">
      <c r="A292" s="74"/>
      <c r="B292" s="39">
        <f>IFERROR((INDEX(GrantList[Account],MATCH(A292,GrantList[Fund],0))),0)</f>
        <v>0</v>
      </c>
      <c r="C292" s="39">
        <f>IFERROR((INDEX(GrantList[Fund Desc],MATCH(A292,GrantList[Fund],0))),0)</f>
        <v>0</v>
      </c>
      <c r="D292" s="37">
        <f t="shared" si="290"/>
        <v>0</v>
      </c>
      <c r="E292" s="38">
        <f>IFERROR((INDEX(GrantList[Study Type],MATCH(A292,GrantList[Fund],0))),0)</f>
        <v>0</v>
      </c>
      <c r="F292" s="36" t="str">
        <f t="shared" ref="F292:F297" si="295">F291</f>
        <v>Full Time</v>
      </c>
      <c r="G292" s="35">
        <f>IFERROR((INDEX(GrantList[Budget End Date],MATCH(A292,GrantList[Fund],0))),0)</f>
        <v>0</v>
      </c>
      <c r="H292" s="34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6">
        <f t="shared" si="291"/>
        <v>0</v>
      </c>
      <c r="V292" s="33"/>
      <c r="W292" s="78">
        <f t="shared" si="292"/>
        <v>0</v>
      </c>
      <c r="X292" s="78">
        <f t="shared" si="288"/>
        <v>0</v>
      </c>
      <c r="Y292" s="78">
        <f t="shared" si="288"/>
        <v>0</v>
      </c>
      <c r="Z292" s="78">
        <f t="shared" si="288"/>
        <v>0</v>
      </c>
      <c r="AA292" s="78">
        <f t="shared" si="288"/>
        <v>0</v>
      </c>
      <c r="AB292" s="78">
        <f t="shared" si="288"/>
        <v>0</v>
      </c>
      <c r="AC292" s="78">
        <f t="shared" si="288"/>
        <v>0</v>
      </c>
      <c r="AD292" s="78">
        <f t="shared" si="288"/>
        <v>0</v>
      </c>
      <c r="AE292" s="78">
        <f t="shared" si="288"/>
        <v>0</v>
      </c>
      <c r="AF292" s="78">
        <f t="shared" si="288"/>
        <v>0</v>
      </c>
      <c r="AG292" s="78">
        <f t="shared" si="288"/>
        <v>0</v>
      </c>
      <c r="AH292" s="78">
        <f t="shared" si="288"/>
        <v>0</v>
      </c>
      <c r="AI292" s="79">
        <f t="shared" si="293"/>
        <v>0</v>
      </c>
      <c r="AK292" s="78">
        <f t="shared" si="294"/>
        <v>0</v>
      </c>
      <c r="AL292" s="78">
        <f t="shared" si="289"/>
        <v>0</v>
      </c>
      <c r="AM292" s="78">
        <f t="shared" si="289"/>
        <v>0</v>
      </c>
      <c r="AN292" s="78">
        <f t="shared" si="289"/>
        <v>0</v>
      </c>
      <c r="AO292" s="78">
        <f t="shared" si="289"/>
        <v>0</v>
      </c>
      <c r="AP292" s="78">
        <f t="shared" si="289"/>
        <v>0</v>
      </c>
      <c r="AQ292" s="78">
        <f t="shared" si="289"/>
        <v>0</v>
      </c>
      <c r="AR292" s="78">
        <f t="shared" si="289"/>
        <v>0</v>
      </c>
      <c r="AS292" s="78">
        <f t="shared" si="289"/>
        <v>0</v>
      </c>
      <c r="AT292" s="78">
        <f t="shared" si="289"/>
        <v>0</v>
      </c>
      <c r="AU292" s="78">
        <f t="shared" si="289"/>
        <v>0</v>
      </c>
      <c r="AV292" s="78">
        <f t="shared" si="289"/>
        <v>0</v>
      </c>
    </row>
    <row r="293" spans="1:48" ht="14.25">
      <c r="A293" s="74"/>
      <c r="B293" s="39">
        <f>IFERROR((INDEX(GrantList[Account],MATCH(A293,GrantList[Fund],0))),0)</f>
        <v>0</v>
      </c>
      <c r="C293" s="39">
        <f>IFERROR((INDEX(GrantList[Fund Desc],MATCH(A293,GrantList[Fund],0))),0)</f>
        <v>0</v>
      </c>
      <c r="D293" s="37">
        <f t="shared" si="290"/>
        <v>0</v>
      </c>
      <c r="E293" s="38">
        <f>IFERROR((INDEX(GrantList[Study Type],MATCH(A293,GrantList[Fund],0))),0)</f>
        <v>0</v>
      </c>
      <c r="F293" s="36" t="str">
        <f t="shared" si="295"/>
        <v>Full Time</v>
      </c>
      <c r="G293" s="35">
        <f>IFERROR((INDEX(GrantList[Budget End Date],MATCH(A293,GrantList[Fund],0))),0)</f>
        <v>0</v>
      </c>
      <c r="H293" s="34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6">
        <f t="shared" si="291"/>
        <v>0</v>
      </c>
      <c r="V293" s="33"/>
      <c r="W293" s="78">
        <f t="shared" si="292"/>
        <v>0</v>
      </c>
      <c r="X293" s="78">
        <f t="shared" si="288"/>
        <v>0</v>
      </c>
      <c r="Y293" s="78">
        <f t="shared" si="288"/>
        <v>0</v>
      </c>
      <c r="Z293" s="78">
        <f t="shared" si="288"/>
        <v>0</v>
      </c>
      <c r="AA293" s="78">
        <f t="shared" si="288"/>
        <v>0</v>
      </c>
      <c r="AB293" s="78">
        <f t="shared" si="288"/>
        <v>0</v>
      </c>
      <c r="AC293" s="78">
        <f t="shared" si="288"/>
        <v>0</v>
      </c>
      <c r="AD293" s="78">
        <f t="shared" si="288"/>
        <v>0</v>
      </c>
      <c r="AE293" s="78">
        <f t="shared" si="288"/>
        <v>0</v>
      </c>
      <c r="AF293" s="78">
        <f t="shared" si="288"/>
        <v>0</v>
      </c>
      <c r="AG293" s="78">
        <f t="shared" si="288"/>
        <v>0</v>
      </c>
      <c r="AH293" s="78">
        <f t="shared" si="288"/>
        <v>0</v>
      </c>
      <c r="AI293" s="79">
        <f t="shared" si="293"/>
        <v>0</v>
      </c>
      <c r="AK293" s="78">
        <f t="shared" si="294"/>
        <v>0</v>
      </c>
      <c r="AL293" s="78">
        <f t="shared" si="289"/>
        <v>0</v>
      </c>
      <c r="AM293" s="78">
        <f t="shared" si="289"/>
        <v>0</v>
      </c>
      <c r="AN293" s="78">
        <f t="shared" si="289"/>
        <v>0</v>
      </c>
      <c r="AO293" s="78">
        <f t="shared" si="289"/>
        <v>0</v>
      </c>
      <c r="AP293" s="78">
        <f t="shared" si="289"/>
        <v>0</v>
      </c>
      <c r="AQ293" s="78">
        <f t="shared" si="289"/>
        <v>0</v>
      </c>
      <c r="AR293" s="78">
        <f t="shared" si="289"/>
        <v>0</v>
      </c>
      <c r="AS293" s="78">
        <f t="shared" si="289"/>
        <v>0</v>
      </c>
      <c r="AT293" s="78">
        <f t="shared" si="289"/>
        <v>0</v>
      </c>
      <c r="AU293" s="78">
        <f t="shared" si="289"/>
        <v>0</v>
      </c>
      <c r="AV293" s="78">
        <f t="shared" si="289"/>
        <v>0</v>
      </c>
    </row>
    <row r="294" spans="1:48" ht="14.25">
      <c r="A294" s="74"/>
      <c r="B294" s="39">
        <f>IFERROR((INDEX(GrantList[Account],MATCH(A294,GrantList[Fund],0))),0)</f>
        <v>0</v>
      </c>
      <c r="C294" s="39">
        <f>IFERROR((INDEX(GrantList[Fund Desc],MATCH(A294,GrantList[Fund],0))),0)</f>
        <v>0</v>
      </c>
      <c r="D294" s="37">
        <f t="shared" si="290"/>
        <v>0</v>
      </c>
      <c r="E294" s="38">
        <f>IFERROR((INDEX(GrantList[Study Type],MATCH(A294,GrantList[Fund],0))),0)</f>
        <v>0</v>
      </c>
      <c r="F294" s="36" t="str">
        <f t="shared" si="295"/>
        <v>Full Time</v>
      </c>
      <c r="G294" s="35">
        <f>IFERROR((INDEX(GrantList[Budget End Date],MATCH(A294,GrantList[Fund],0))),0)</f>
        <v>0</v>
      </c>
      <c r="H294" s="34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6">
        <f t="shared" si="291"/>
        <v>0</v>
      </c>
      <c r="V294" s="33"/>
      <c r="W294" s="78">
        <f t="shared" si="292"/>
        <v>0</v>
      </c>
      <c r="X294" s="78">
        <f t="shared" si="288"/>
        <v>0</v>
      </c>
      <c r="Y294" s="78">
        <f t="shared" si="288"/>
        <v>0</v>
      </c>
      <c r="Z294" s="78">
        <f t="shared" si="288"/>
        <v>0</v>
      </c>
      <c r="AA294" s="78">
        <f t="shared" si="288"/>
        <v>0</v>
      </c>
      <c r="AB294" s="78">
        <f t="shared" si="288"/>
        <v>0</v>
      </c>
      <c r="AC294" s="78">
        <f t="shared" si="288"/>
        <v>0</v>
      </c>
      <c r="AD294" s="78">
        <f t="shared" si="288"/>
        <v>0</v>
      </c>
      <c r="AE294" s="78">
        <f t="shared" si="288"/>
        <v>0</v>
      </c>
      <c r="AF294" s="78">
        <f t="shared" si="288"/>
        <v>0</v>
      </c>
      <c r="AG294" s="78">
        <f t="shared" si="288"/>
        <v>0</v>
      </c>
      <c r="AH294" s="78">
        <f t="shared" si="288"/>
        <v>0</v>
      </c>
      <c r="AI294" s="79">
        <f t="shared" si="293"/>
        <v>0</v>
      </c>
      <c r="AK294" s="78">
        <f t="shared" si="294"/>
        <v>0</v>
      </c>
      <c r="AL294" s="78">
        <f t="shared" si="289"/>
        <v>0</v>
      </c>
      <c r="AM294" s="78">
        <f t="shared" si="289"/>
        <v>0</v>
      </c>
      <c r="AN294" s="78">
        <f t="shared" si="289"/>
        <v>0</v>
      </c>
      <c r="AO294" s="78">
        <f t="shared" si="289"/>
        <v>0</v>
      </c>
      <c r="AP294" s="78">
        <f t="shared" si="289"/>
        <v>0</v>
      </c>
      <c r="AQ294" s="78">
        <f t="shared" si="289"/>
        <v>0</v>
      </c>
      <c r="AR294" s="78">
        <f t="shared" si="289"/>
        <v>0</v>
      </c>
      <c r="AS294" s="78">
        <f t="shared" si="289"/>
        <v>0</v>
      </c>
      <c r="AT294" s="78">
        <f t="shared" si="289"/>
        <v>0</v>
      </c>
      <c r="AU294" s="78">
        <f t="shared" si="289"/>
        <v>0</v>
      </c>
      <c r="AV294" s="78">
        <f t="shared" si="289"/>
        <v>0</v>
      </c>
    </row>
    <row r="295" spans="1:48" ht="14.25">
      <c r="A295" s="74"/>
      <c r="B295" s="39">
        <f>IFERROR((INDEX(GrantList[Account],MATCH(A295,GrantList[Fund],0))),0)</f>
        <v>0</v>
      </c>
      <c r="C295" s="39">
        <f>IFERROR((INDEX(GrantList[Fund Desc],MATCH(A295,GrantList[Fund],0))),0)</f>
        <v>0</v>
      </c>
      <c r="D295" s="37">
        <f t="shared" si="290"/>
        <v>0</v>
      </c>
      <c r="E295" s="38">
        <f>IFERROR((INDEX(GrantList[Study Type],MATCH(A295,GrantList[Fund],0))),0)</f>
        <v>0</v>
      </c>
      <c r="F295" s="36" t="str">
        <f t="shared" si="295"/>
        <v>Full Time</v>
      </c>
      <c r="G295" s="35">
        <f>IFERROR((INDEX(GrantList[Budget End Date],MATCH(A295,GrantList[Fund],0))),0)</f>
        <v>0</v>
      </c>
      <c r="H295" s="34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6">
        <f t="shared" si="291"/>
        <v>0</v>
      </c>
      <c r="V295" s="33"/>
      <c r="W295" s="78">
        <f t="shared" si="292"/>
        <v>0</v>
      </c>
      <c r="X295" s="78">
        <f t="shared" si="288"/>
        <v>0</v>
      </c>
      <c r="Y295" s="78">
        <f t="shared" si="288"/>
        <v>0</v>
      </c>
      <c r="Z295" s="78">
        <f t="shared" si="288"/>
        <v>0</v>
      </c>
      <c r="AA295" s="78">
        <f t="shared" si="288"/>
        <v>0</v>
      </c>
      <c r="AB295" s="78">
        <f t="shared" si="288"/>
        <v>0</v>
      </c>
      <c r="AC295" s="78">
        <f t="shared" si="288"/>
        <v>0</v>
      </c>
      <c r="AD295" s="78">
        <f t="shared" si="288"/>
        <v>0</v>
      </c>
      <c r="AE295" s="78">
        <f t="shared" si="288"/>
        <v>0</v>
      </c>
      <c r="AF295" s="78">
        <f t="shared" si="288"/>
        <v>0</v>
      </c>
      <c r="AG295" s="78">
        <f t="shared" si="288"/>
        <v>0</v>
      </c>
      <c r="AH295" s="78">
        <f t="shared" si="288"/>
        <v>0</v>
      </c>
      <c r="AI295" s="79">
        <f t="shared" si="293"/>
        <v>0</v>
      </c>
      <c r="AK295" s="78">
        <f t="shared" si="294"/>
        <v>0</v>
      </c>
      <c r="AL295" s="78">
        <f t="shared" si="289"/>
        <v>0</v>
      </c>
      <c r="AM295" s="78">
        <f t="shared" si="289"/>
        <v>0</v>
      </c>
      <c r="AN295" s="78">
        <f t="shared" si="289"/>
        <v>0</v>
      </c>
      <c r="AO295" s="78">
        <f t="shared" si="289"/>
        <v>0</v>
      </c>
      <c r="AP295" s="78">
        <f t="shared" si="289"/>
        <v>0</v>
      </c>
      <c r="AQ295" s="78">
        <f t="shared" si="289"/>
        <v>0</v>
      </c>
      <c r="AR295" s="78">
        <f t="shared" si="289"/>
        <v>0</v>
      </c>
      <c r="AS295" s="78">
        <f t="shared" si="289"/>
        <v>0</v>
      </c>
      <c r="AT295" s="78">
        <f t="shared" si="289"/>
        <v>0</v>
      </c>
      <c r="AU295" s="78">
        <f t="shared" si="289"/>
        <v>0</v>
      </c>
      <c r="AV295" s="78">
        <f t="shared" si="289"/>
        <v>0</v>
      </c>
    </row>
    <row r="296" spans="1:48" ht="14.25">
      <c r="A296" s="74"/>
      <c r="B296" s="39">
        <f>IFERROR((INDEX(GrantList[Account],MATCH(A296,GrantList[Fund],0))),0)</f>
        <v>0</v>
      </c>
      <c r="C296" s="39">
        <f>IFERROR((INDEX(GrantList[Fund Desc],MATCH(A296,GrantList[Fund],0))),0)</f>
        <v>0</v>
      </c>
      <c r="D296" s="37">
        <f t="shared" si="290"/>
        <v>0</v>
      </c>
      <c r="E296" s="38">
        <f>IFERROR((INDEX(GrantList[Study Type],MATCH(A296,GrantList[Fund],0))),0)</f>
        <v>0</v>
      </c>
      <c r="F296" s="36" t="str">
        <f t="shared" si="295"/>
        <v>Full Time</v>
      </c>
      <c r="G296" s="35">
        <f>IFERROR((INDEX(GrantList[Budget End Date],MATCH(A296,GrantList[Fund],0))),0)</f>
        <v>0</v>
      </c>
      <c r="H296" s="34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6">
        <f t="shared" si="291"/>
        <v>0</v>
      </c>
      <c r="V296" s="33"/>
      <c r="W296" s="78">
        <f t="shared" si="292"/>
        <v>0</v>
      </c>
      <c r="X296" s="78">
        <f t="shared" si="288"/>
        <v>0</v>
      </c>
      <c r="Y296" s="78">
        <f t="shared" si="288"/>
        <v>0</v>
      </c>
      <c r="Z296" s="78">
        <f t="shared" si="288"/>
        <v>0</v>
      </c>
      <c r="AA296" s="78">
        <f t="shared" si="288"/>
        <v>0</v>
      </c>
      <c r="AB296" s="78">
        <f t="shared" si="288"/>
        <v>0</v>
      </c>
      <c r="AC296" s="78">
        <f t="shared" si="288"/>
        <v>0</v>
      </c>
      <c r="AD296" s="78">
        <f t="shared" si="288"/>
        <v>0</v>
      </c>
      <c r="AE296" s="78">
        <f t="shared" si="288"/>
        <v>0</v>
      </c>
      <c r="AF296" s="78">
        <f t="shared" si="288"/>
        <v>0</v>
      </c>
      <c r="AG296" s="78">
        <f t="shared" si="288"/>
        <v>0</v>
      </c>
      <c r="AH296" s="78">
        <f t="shared" si="288"/>
        <v>0</v>
      </c>
      <c r="AI296" s="79">
        <f t="shared" si="293"/>
        <v>0</v>
      </c>
      <c r="AK296" s="78">
        <f t="shared" si="294"/>
        <v>0</v>
      </c>
      <c r="AL296" s="78">
        <f t="shared" si="289"/>
        <v>0</v>
      </c>
      <c r="AM296" s="78">
        <f t="shared" si="289"/>
        <v>0</v>
      </c>
      <c r="AN296" s="78">
        <f t="shared" si="289"/>
        <v>0</v>
      </c>
      <c r="AO296" s="78">
        <f t="shared" si="289"/>
        <v>0</v>
      </c>
      <c r="AP296" s="78">
        <f t="shared" si="289"/>
        <v>0</v>
      </c>
      <c r="AQ296" s="78">
        <f t="shared" si="289"/>
        <v>0</v>
      </c>
      <c r="AR296" s="78">
        <f t="shared" si="289"/>
        <v>0</v>
      </c>
      <c r="AS296" s="78">
        <f t="shared" si="289"/>
        <v>0</v>
      </c>
      <c r="AT296" s="78">
        <f t="shared" si="289"/>
        <v>0</v>
      </c>
      <c r="AU296" s="78">
        <f t="shared" si="289"/>
        <v>0</v>
      </c>
      <c r="AV296" s="78">
        <f t="shared" si="289"/>
        <v>0</v>
      </c>
    </row>
    <row r="297" spans="1:48" ht="14.25">
      <c r="A297" s="74"/>
      <c r="B297" s="39">
        <f>IFERROR((INDEX(GrantList[Account],MATCH(A297,GrantList[Fund],0))),0)</f>
        <v>0</v>
      </c>
      <c r="C297" s="39">
        <f>IFERROR((INDEX(GrantList[Fund Desc],MATCH(A297,GrantList[Fund],0))),0)</f>
        <v>0</v>
      </c>
      <c r="D297" s="37">
        <f t="shared" si="290"/>
        <v>0</v>
      </c>
      <c r="E297" s="38">
        <f>IFERROR((INDEX(GrantList[Study Type],MATCH(A297,GrantList[Fund],0))),0)</f>
        <v>0</v>
      </c>
      <c r="F297" s="36" t="str">
        <f t="shared" si="295"/>
        <v>Full Time</v>
      </c>
      <c r="G297" s="35">
        <f>IFERROR((INDEX(GrantList[Budget End Date],MATCH(A297,GrantList[Fund],0))),0)</f>
        <v>0</v>
      </c>
      <c r="H297" s="34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6">
        <f t="shared" si="291"/>
        <v>0</v>
      </c>
      <c r="V297" s="33"/>
      <c r="W297" s="78">
        <f t="shared" si="292"/>
        <v>0</v>
      </c>
      <c r="X297" s="78">
        <f t="shared" si="288"/>
        <v>0</v>
      </c>
      <c r="Y297" s="78">
        <f t="shared" si="288"/>
        <v>0</v>
      </c>
      <c r="Z297" s="78">
        <f t="shared" si="288"/>
        <v>0</v>
      </c>
      <c r="AA297" s="78">
        <f t="shared" si="288"/>
        <v>0</v>
      </c>
      <c r="AB297" s="78">
        <f t="shared" si="288"/>
        <v>0</v>
      </c>
      <c r="AC297" s="78">
        <f t="shared" si="288"/>
        <v>0</v>
      </c>
      <c r="AD297" s="78">
        <f t="shared" si="288"/>
        <v>0</v>
      </c>
      <c r="AE297" s="78">
        <f t="shared" si="288"/>
        <v>0</v>
      </c>
      <c r="AF297" s="78">
        <f t="shared" si="288"/>
        <v>0</v>
      </c>
      <c r="AG297" s="78">
        <f t="shared" si="288"/>
        <v>0</v>
      </c>
      <c r="AH297" s="78">
        <f t="shared" si="288"/>
        <v>0</v>
      </c>
      <c r="AI297" s="79">
        <f t="shared" si="293"/>
        <v>0</v>
      </c>
      <c r="AK297" s="78">
        <f t="shared" si="294"/>
        <v>0</v>
      </c>
      <c r="AL297" s="78">
        <f t="shared" si="289"/>
        <v>0</v>
      </c>
      <c r="AM297" s="78">
        <f t="shared" si="289"/>
        <v>0</v>
      </c>
      <c r="AN297" s="78">
        <f t="shared" si="289"/>
        <v>0</v>
      </c>
      <c r="AO297" s="78">
        <f t="shared" si="289"/>
        <v>0</v>
      </c>
      <c r="AP297" s="78">
        <f t="shared" si="289"/>
        <v>0</v>
      </c>
      <c r="AQ297" s="78">
        <f t="shared" si="289"/>
        <v>0</v>
      </c>
      <c r="AR297" s="78">
        <f t="shared" si="289"/>
        <v>0</v>
      </c>
      <c r="AS297" s="78">
        <f t="shared" si="289"/>
        <v>0</v>
      </c>
      <c r="AT297" s="78">
        <f t="shared" si="289"/>
        <v>0</v>
      </c>
      <c r="AU297" s="78">
        <f t="shared" si="289"/>
        <v>0</v>
      </c>
      <c r="AV297" s="78">
        <f t="shared" si="289"/>
        <v>0</v>
      </c>
    </row>
    <row r="298" spans="1:48" ht="13.5" customHeight="1">
      <c r="C298" s="32" t="s">
        <v>16</v>
      </c>
      <c r="D298" s="31">
        <f>SUM(D290:D297)</f>
        <v>0</v>
      </c>
      <c r="E298" s="30"/>
      <c r="F298" s="29"/>
      <c r="I298" s="76">
        <f t="shared" ref="I298:T298" si="296">SUM(I290:I297)</f>
        <v>0</v>
      </c>
      <c r="J298" s="76">
        <f t="shared" si="296"/>
        <v>0</v>
      </c>
      <c r="K298" s="76">
        <f t="shared" si="296"/>
        <v>0</v>
      </c>
      <c r="L298" s="76">
        <f t="shared" si="296"/>
        <v>0</v>
      </c>
      <c r="M298" s="76">
        <f t="shared" si="296"/>
        <v>0</v>
      </c>
      <c r="N298" s="76">
        <f t="shared" si="296"/>
        <v>0</v>
      </c>
      <c r="O298" s="76">
        <f t="shared" si="296"/>
        <v>0</v>
      </c>
      <c r="P298" s="76">
        <f t="shared" si="296"/>
        <v>0</v>
      </c>
      <c r="Q298" s="76">
        <f t="shared" si="296"/>
        <v>0</v>
      </c>
      <c r="R298" s="76">
        <f t="shared" si="296"/>
        <v>0</v>
      </c>
      <c r="S298" s="76">
        <f t="shared" si="296"/>
        <v>0</v>
      </c>
      <c r="T298" s="76">
        <f t="shared" si="296"/>
        <v>0</v>
      </c>
      <c r="U298" s="76">
        <f t="shared" si="291"/>
        <v>0</v>
      </c>
      <c r="V298" s="26"/>
      <c r="W298" s="78">
        <f>SUM(W290:W297)</f>
        <v>0</v>
      </c>
      <c r="X298" s="78">
        <f t="shared" ref="X298:AH298" si="297">SUM(X290:X297)</f>
        <v>0</v>
      </c>
      <c r="Y298" s="78">
        <f t="shared" si="297"/>
        <v>0</v>
      </c>
      <c r="Z298" s="78">
        <f t="shared" si="297"/>
        <v>0</v>
      </c>
      <c r="AA298" s="78">
        <f t="shared" si="297"/>
        <v>0</v>
      </c>
      <c r="AB298" s="78">
        <f t="shared" si="297"/>
        <v>0</v>
      </c>
      <c r="AC298" s="78">
        <f t="shared" si="297"/>
        <v>0</v>
      </c>
      <c r="AD298" s="78">
        <f t="shared" si="297"/>
        <v>0</v>
      </c>
      <c r="AE298" s="78">
        <f t="shared" si="297"/>
        <v>0</v>
      </c>
      <c r="AF298" s="78">
        <f t="shared" si="297"/>
        <v>0</v>
      </c>
      <c r="AG298" s="78">
        <f t="shared" si="297"/>
        <v>0</v>
      </c>
      <c r="AH298" s="78">
        <f t="shared" si="297"/>
        <v>0</v>
      </c>
      <c r="AI298" s="78">
        <f t="shared" ref="AI298" si="298">SUM(AI290:AI297)</f>
        <v>0</v>
      </c>
      <c r="AK298" s="78">
        <f>SUM(AK290:AK297)</f>
        <v>0</v>
      </c>
      <c r="AL298" s="78">
        <f t="shared" ref="AL298:AV298" si="299">SUM(AL290:AL297)</f>
        <v>0</v>
      </c>
      <c r="AM298" s="78">
        <f t="shared" si="299"/>
        <v>0</v>
      </c>
      <c r="AN298" s="78">
        <f t="shared" si="299"/>
        <v>0</v>
      </c>
      <c r="AO298" s="78">
        <f t="shared" si="299"/>
        <v>0</v>
      </c>
      <c r="AP298" s="78">
        <f t="shared" si="299"/>
        <v>0</v>
      </c>
      <c r="AQ298" s="78">
        <f t="shared" si="299"/>
        <v>0</v>
      </c>
      <c r="AR298" s="78">
        <f t="shared" si="299"/>
        <v>0</v>
      </c>
      <c r="AS298" s="78">
        <f t="shared" si="299"/>
        <v>0</v>
      </c>
      <c r="AT298" s="78">
        <f t="shared" si="299"/>
        <v>0</v>
      </c>
      <c r="AU298" s="78">
        <f t="shared" si="299"/>
        <v>0</v>
      </c>
      <c r="AV298" s="78">
        <f t="shared" si="299"/>
        <v>0</v>
      </c>
    </row>
    <row r="299" spans="1:48">
      <c r="D299" s="25">
        <f>+D298-D287</f>
        <v>0</v>
      </c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7"/>
      <c r="V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</row>
    <row r="300" spans="1:48">
      <c r="D300" s="25"/>
    </row>
    <row r="301" spans="1:48">
      <c r="D301" s="25"/>
    </row>
    <row r="302" spans="1:48" ht="12.75">
      <c r="A302" s="47" t="s">
        <v>90</v>
      </c>
      <c r="B302" s="47"/>
      <c r="D302" s="46"/>
      <c r="E302" s="45">
        <f>D302/12</f>
        <v>0</v>
      </c>
      <c r="F302" s="24" t="s">
        <v>24</v>
      </c>
      <c r="AL302" s="73">
        <v>0.30499999999999999</v>
      </c>
      <c r="AM302" s="73">
        <v>0.09</v>
      </c>
      <c r="AO302" s="73">
        <v>0.32600000000000001</v>
      </c>
    </row>
    <row r="303" spans="1:48" ht="12.75">
      <c r="A303" s="47" t="s">
        <v>91</v>
      </c>
      <c r="B303" s="44"/>
      <c r="J303" s="43"/>
      <c r="K303" s="43"/>
      <c r="L303" s="43"/>
      <c r="M303" s="43"/>
      <c r="N303" s="43"/>
      <c r="AK303" s="24" t="s">
        <v>23</v>
      </c>
    </row>
    <row r="304" spans="1:48">
      <c r="A304" s="42" t="s">
        <v>15</v>
      </c>
      <c r="B304" s="42" t="s">
        <v>14</v>
      </c>
      <c r="C304" s="42" t="s">
        <v>13</v>
      </c>
      <c r="D304" s="42" t="s">
        <v>21</v>
      </c>
      <c r="E304" s="42" t="s">
        <v>22</v>
      </c>
      <c r="F304" s="42" t="s">
        <v>20</v>
      </c>
      <c r="G304" s="42" t="s">
        <v>19</v>
      </c>
      <c r="I304" s="40">
        <f>I289</f>
        <v>44743</v>
      </c>
      <c r="J304" s="40">
        <f t="shared" ref="J304:T304" si="300">J289</f>
        <v>44774</v>
      </c>
      <c r="K304" s="40">
        <f t="shared" si="300"/>
        <v>44805</v>
      </c>
      <c r="L304" s="40">
        <f t="shared" si="300"/>
        <v>44835</v>
      </c>
      <c r="M304" s="40">
        <f t="shared" si="300"/>
        <v>44866</v>
      </c>
      <c r="N304" s="40">
        <f t="shared" si="300"/>
        <v>44896</v>
      </c>
      <c r="O304" s="40">
        <f t="shared" si="300"/>
        <v>44927</v>
      </c>
      <c r="P304" s="40">
        <f t="shared" si="300"/>
        <v>44958</v>
      </c>
      <c r="Q304" s="40">
        <f t="shared" si="300"/>
        <v>44986</v>
      </c>
      <c r="R304" s="40">
        <f t="shared" si="300"/>
        <v>45017</v>
      </c>
      <c r="S304" s="40">
        <f t="shared" si="300"/>
        <v>45047</v>
      </c>
      <c r="T304" s="40">
        <f t="shared" si="300"/>
        <v>45078</v>
      </c>
      <c r="U304" s="41" t="s">
        <v>57</v>
      </c>
      <c r="W304" s="40">
        <f>I304</f>
        <v>44743</v>
      </c>
      <c r="X304" s="40">
        <f t="shared" ref="X304:AH304" si="301">J304</f>
        <v>44774</v>
      </c>
      <c r="Y304" s="40">
        <f t="shared" si="301"/>
        <v>44805</v>
      </c>
      <c r="Z304" s="40">
        <f t="shared" si="301"/>
        <v>44835</v>
      </c>
      <c r="AA304" s="40">
        <f t="shared" si="301"/>
        <v>44866</v>
      </c>
      <c r="AB304" s="40">
        <f t="shared" si="301"/>
        <v>44896</v>
      </c>
      <c r="AC304" s="40">
        <f t="shared" si="301"/>
        <v>44927</v>
      </c>
      <c r="AD304" s="40">
        <f t="shared" si="301"/>
        <v>44958</v>
      </c>
      <c r="AE304" s="40">
        <f t="shared" si="301"/>
        <v>44986</v>
      </c>
      <c r="AF304" s="40">
        <f t="shared" si="301"/>
        <v>45017</v>
      </c>
      <c r="AG304" s="40">
        <f t="shared" si="301"/>
        <v>45047</v>
      </c>
      <c r="AH304" s="40">
        <f t="shared" si="301"/>
        <v>45078</v>
      </c>
      <c r="AI304" s="41" t="s">
        <v>18</v>
      </c>
      <c r="AK304" s="40">
        <f>W304</f>
        <v>44743</v>
      </c>
      <c r="AL304" s="40">
        <f t="shared" ref="AL304:AV304" si="302">X304</f>
        <v>44774</v>
      </c>
      <c r="AM304" s="40">
        <f t="shared" si="302"/>
        <v>44805</v>
      </c>
      <c r="AN304" s="40">
        <f t="shared" si="302"/>
        <v>44835</v>
      </c>
      <c r="AO304" s="40">
        <f t="shared" si="302"/>
        <v>44866</v>
      </c>
      <c r="AP304" s="40">
        <f t="shared" si="302"/>
        <v>44896</v>
      </c>
      <c r="AQ304" s="40">
        <f t="shared" si="302"/>
        <v>44927</v>
      </c>
      <c r="AR304" s="40">
        <f t="shared" si="302"/>
        <v>44958</v>
      </c>
      <c r="AS304" s="40">
        <f t="shared" si="302"/>
        <v>44986</v>
      </c>
      <c r="AT304" s="40">
        <f t="shared" si="302"/>
        <v>45017</v>
      </c>
      <c r="AU304" s="40">
        <f t="shared" si="302"/>
        <v>45047</v>
      </c>
      <c r="AV304" s="40">
        <f t="shared" si="302"/>
        <v>45078</v>
      </c>
    </row>
    <row r="305" spans="1:48" ht="14.25">
      <c r="A305" s="74"/>
      <c r="B305" s="39">
        <f>IFERROR((INDEX(GrantList[Account],MATCH(A305,GrantList[Fund],0))),0)</f>
        <v>0</v>
      </c>
      <c r="C305" s="39">
        <f>IFERROR((INDEX(GrantList[Fund Desc],MATCH(A305,GrantList[Fund],0))),0)</f>
        <v>0</v>
      </c>
      <c r="D305" s="37">
        <f>+AI305</f>
        <v>0</v>
      </c>
      <c r="E305" s="38">
        <f>IFERROR((INDEX(GrantList[Study Type],MATCH(A305,GrantList[Fund],0))),0)</f>
        <v>0</v>
      </c>
      <c r="F305" s="36" t="s">
        <v>17</v>
      </c>
      <c r="G305" s="35">
        <f>IFERROR((INDEX(GrantList[Budget End Date],MATCH(A305,GrantList[Fund],0))),0)</f>
        <v>0</v>
      </c>
      <c r="H305" s="34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6">
        <f>SUM(I305:T305)/12</f>
        <v>0</v>
      </c>
      <c r="V305" s="33"/>
      <c r="W305" s="78">
        <f>IF(W$4&lt;$G305,I305*$E$302,0)</f>
        <v>0</v>
      </c>
      <c r="X305" s="78">
        <f t="shared" ref="X305:AH312" si="303">IF(X$4&lt;$G305,J305*$E$302,0)</f>
        <v>0</v>
      </c>
      <c r="Y305" s="78">
        <f t="shared" si="303"/>
        <v>0</v>
      </c>
      <c r="Z305" s="78">
        <f t="shared" si="303"/>
        <v>0</v>
      </c>
      <c r="AA305" s="78">
        <f t="shared" si="303"/>
        <v>0</v>
      </c>
      <c r="AB305" s="78">
        <f t="shared" si="303"/>
        <v>0</v>
      </c>
      <c r="AC305" s="78">
        <f t="shared" si="303"/>
        <v>0</v>
      </c>
      <c r="AD305" s="78">
        <f t="shared" si="303"/>
        <v>0</v>
      </c>
      <c r="AE305" s="78">
        <f t="shared" si="303"/>
        <v>0</v>
      </c>
      <c r="AF305" s="78">
        <f t="shared" si="303"/>
        <v>0</v>
      </c>
      <c r="AG305" s="78">
        <f t="shared" si="303"/>
        <v>0</v>
      </c>
      <c r="AH305" s="78">
        <f t="shared" si="303"/>
        <v>0</v>
      </c>
      <c r="AI305" s="79">
        <f>SUM(W305:AH305)</f>
        <v>0</v>
      </c>
      <c r="AK305" s="78">
        <f>IF(AND(AK$4&lt;=$G305,$F305="Full Time",$E305="Non-Federal"),W305*$AO$2,IF(AND(AK$4&lt;=$G305,$F305="Full Time",$E305="Federal"),W305*$AL$2,(IF(AND(AK$4&lt;=$G305,$F305="Part Time"),$W305*$AM$2,0))))</f>
        <v>0</v>
      </c>
      <c r="AL305" s="78">
        <f t="shared" ref="AL305:AV312" si="304">IF(AND(AL$4&lt;=$G305,$F305="Full Time",$E305="Non-Federal"),X305*$AO$2,IF(AND(AL$4&lt;=$G305,$F305="Full Time",$E305="Federal"),X305*$AL$2,(IF(AND(AL$4&lt;=$G305,$F305="Part Time"),$W305*$AM$2,0))))</f>
        <v>0</v>
      </c>
      <c r="AM305" s="78">
        <f t="shared" si="304"/>
        <v>0</v>
      </c>
      <c r="AN305" s="78">
        <f t="shared" si="304"/>
        <v>0</v>
      </c>
      <c r="AO305" s="78">
        <f t="shared" si="304"/>
        <v>0</v>
      </c>
      <c r="AP305" s="78">
        <f t="shared" si="304"/>
        <v>0</v>
      </c>
      <c r="AQ305" s="78">
        <f t="shared" si="304"/>
        <v>0</v>
      </c>
      <c r="AR305" s="78">
        <f t="shared" si="304"/>
        <v>0</v>
      </c>
      <c r="AS305" s="78">
        <f t="shared" si="304"/>
        <v>0</v>
      </c>
      <c r="AT305" s="78">
        <f t="shared" si="304"/>
        <v>0</v>
      </c>
      <c r="AU305" s="78">
        <f t="shared" si="304"/>
        <v>0</v>
      </c>
      <c r="AV305" s="78">
        <f t="shared" si="304"/>
        <v>0</v>
      </c>
    </row>
    <row r="306" spans="1:48" ht="14.25">
      <c r="A306" s="74"/>
      <c r="B306" s="39">
        <f>IFERROR((INDEX(GrantList[Account],MATCH(A306,GrantList[Fund],0))),0)</f>
        <v>0</v>
      </c>
      <c r="C306" s="39">
        <f>IFERROR((INDEX(GrantList[Fund Desc],MATCH(A306,GrantList[Fund],0))),0)</f>
        <v>0</v>
      </c>
      <c r="D306" s="37">
        <f t="shared" ref="D306:D312" si="305">+AI306</f>
        <v>0</v>
      </c>
      <c r="E306" s="38">
        <f>IFERROR((INDEX(GrantList[Study Type],MATCH(A306,GrantList[Fund],0))),0)</f>
        <v>0</v>
      </c>
      <c r="F306" s="36" t="str">
        <f>F305</f>
        <v>Full Time</v>
      </c>
      <c r="G306" s="35">
        <f>IFERROR((INDEX(GrantList[Budget End Date],MATCH(A306,GrantList[Fund],0))),0)</f>
        <v>0</v>
      </c>
      <c r="H306" s="34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6">
        <f t="shared" ref="U306:U313" si="306">SUM(I306:T306)/12</f>
        <v>0</v>
      </c>
      <c r="V306" s="33"/>
      <c r="W306" s="78">
        <f t="shared" ref="W306:W312" si="307">IF(W$4&lt;$G306,I306*$E$302,0)</f>
        <v>0</v>
      </c>
      <c r="X306" s="78">
        <f t="shared" si="303"/>
        <v>0</v>
      </c>
      <c r="Y306" s="78">
        <f t="shared" si="303"/>
        <v>0</v>
      </c>
      <c r="Z306" s="78">
        <f t="shared" si="303"/>
        <v>0</v>
      </c>
      <c r="AA306" s="78">
        <f t="shared" si="303"/>
        <v>0</v>
      </c>
      <c r="AB306" s="78">
        <f t="shared" si="303"/>
        <v>0</v>
      </c>
      <c r="AC306" s="78">
        <f t="shared" si="303"/>
        <v>0</v>
      </c>
      <c r="AD306" s="78">
        <f t="shared" si="303"/>
        <v>0</v>
      </c>
      <c r="AE306" s="78">
        <f t="shared" si="303"/>
        <v>0</v>
      </c>
      <c r="AF306" s="78">
        <f t="shared" si="303"/>
        <v>0</v>
      </c>
      <c r="AG306" s="78">
        <f t="shared" si="303"/>
        <v>0</v>
      </c>
      <c r="AH306" s="78">
        <f t="shared" si="303"/>
        <v>0</v>
      </c>
      <c r="AI306" s="79">
        <f t="shared" ref="AI306:AI312" si="308">SUM(W306:AH306)</f>
        <v>0</v>
      </c>
      <c r="AK306" s="78">
        <f t="shared" ref="AK306:AK312" si="309">IF(AND(AK$4&lt;=$G306,$F306="Full Time",$E306="Non-Federal"),W306*$AO$2,IF(AND(AK$4&lt;=$G306,$F306="Full Time",$E306="Federal"),W306*$AL$2,(IF(AND(AK$4&lt;=$G306,$F306="Part Time"),$W306*$AM$2,0))))</f>
        <v>0</v>
      </c>
      <c r="AL306" s="78">
        <f t="shared" si="304"/>
        <v>0</v>
      </c>
      <c r="AM306" s="78">
        <f t="shared" si="304"/>
        <v>0</v>
      </c>
      <c r="AN306" s="78">
        <f t="shared" si="304"/>
        <v>0</v>
      </c>
      <c r="AO306" s="78">
        <f t="shared" si="304"/>
        <v>0</v>
      </c>
      <c r="AP306" s="78">
        <f t="shared" si="304"/>
        <v>0</v>
      </c>
      <c r="AQ306" s="78">
        <f t="shared" si="304"/>
        <v>0</v>
      </c>
      <c r="AR306" s="78">
        <f t="shared" si="304"/>
        <v>0</v>
      </c>
      <c r="AS306" s="78">
        <f t="shared" si="304"/>
        <v>0</v>
      </c>
      <c r="AT306" s="78">
        <f t="shared" si="304"/>
        <v>0</v>
      </c>
      <c r="AU306" s="78">
        <f t="shared" si="304"/>
        <v>0</v>
      </c>
      <c r="AV306" s="78">
        <f t="shared" si="304"/>
        <v>0</v>
      </c>
    </row>
    <row r="307" spans="1:48" ht="14.25">
      <c r="A307" s="74"/>
      <c r="B307" s="39">
        <f>IFERROR((INDEX(GrantList[Account],MATCH(A307,GrantList[Fund],0))),0)</f>
        <v>0</v>
      </c>
      <c r="C307" s="39">
        <f>IFERROR((INDEX(GrantList[Fund Desc],MATCH(A307,GrantList[Fund],0))),0)</f>
        <v>0</v>
      </c>
      <c r="D307" s="37">
        <f t="shared" si="305"/>
        <v>0</v>
      </c>
      <c r="E307" s="38">
        <f>IFERROR((INDEX(GrantList[Study Type],MATCH(A307,GrantList[Fund],0))),0)</f>
        <v>0</v>
      </c>
      <c r="F307" s="36" t="str">
        <f t="shared" ref="F307:F312" si="310">F306</f>
        <v>Full Time</v>
      </c>
      <c r="G307" s="35">
        <f>IFERROR((INDEX(GrantList[Budget End Date],MATCH(A307,GrantList[Fund],0))),0)</f>
        <v>0</v>
      </c>
      <c r="H307" s="34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6">
        <f t="shared" si="306"/>
        <v>0</v>
      </c>
      <c r="V307" s="33"/>
      <c r="W307" s="78">
        <f t="shared" si="307"/>
        <v>0</v>
      </c>
      <c r="X307" s="78">
        <f t="shared" si="303"/>
        <v>0</v>
      </c>
      <c r="Y307" s="78">
        <f t="shared" si="303"/>
        <v>0</v>
      </c>
      <c r="Z307" s="78">
        <f t="shared" si="303"/>
        <v>0</v>
      </c>
      <c r="AA307" s="78">
        <f t="shared" si="303"/>
        <v>0</v>
      </c>
      <c r="AB307" s="78">
        <f t="shared" si="303"/>
        <v>0</v>
      </c>
      <c r="AC307" s="78">
        <f t="shared" si="303"/>
        <v>0</v>
      </c>
      <c r="AD307" s="78">
        <f t="shared" si="303"/>
        <v>0</v>
      </c>
      <c r="AE307" s="78">
        <f t="shared" si="303"/>
        <v>0</v>
      </c>
      <c r="AF307" s="78">
        <f t="shared" si="303"/>
        <v>0</v>
      </c>
      <c r="AG307" s="78">
        <f t="shared" si="303"/>
        <v>0</v>
      </c>
      <c r="AH307" s="78">
        <f t="shared" si="303"/>
        <v>0</v>
      </c>
      <c r="AI307" s="79">
        <f t="shared" si="308"/>
        <v>0</v>
      </c>
      <c r="AK307" s="78">
        <f t="shared" si="309"/>
        <v>0</v>
      </c>
      <c r="AL307" s="78">
        <f t="shared" si="304"/>
        <v>0</v>
      </c>
      <c r="AM307" s="78">
        <f t="shared" si="304"/>
        <v>0</v>
      </c>
      <c r="AN307" s="78">
        <f t="shared" si="304"/>
        <v>0</v>
      </c>
      <c r="AO307" s="78">
        <f t="shared" si="304"/>
        <v>0</v>
      </c>
      <c r="AP307" s="78">
        <f t="shared" si="304"/>
        <v>0</v>
      </c>
      <c r="AQ307" s="78">
        <f t="shared" si="304"/>
        <v>0</v>
      </c>
      <c r="AR307" s="78">
        <f t="shared" si="304"/>
        <v>0</v>
      </c>
      <c r="AS307" s="78">
        <f t="shared" si="304"/>
        <v>0</v>
      </c>
      <c r="AT307" s="78">
        <f t="shared" si="304"/>
        <v>0</v>
      </c>
      <c r="AU307" s="78">
        <f t="shared" si="304"/>
        <v>0</v>
      </c>
      <c r="AV307" s="78">
        <f t="shared" si="304"/>
        <v>0</v>
      </c>
    </row>
    <row r="308" spans="1:48" ht="14.25">
      <c r="A308" s="74"/>
      <c r="B308" s="39">
        <f>IFERROR((INDEX(GrantList[Account],MATCH(A308,GrantList[Fund],0))),0)</f>
        <v>0</v>
      </c>
      <c r="C308" s="39">
        <f>IFERROR((INDEX(GrantList[Fund Desc],MATCH(A308,GrantList[Fund],0))),0)</f>
        <v>0</v>
      </c>
      <c r="D308" s="37">
        <f t="shared" si="305"/>
        <v>0</v>
      </c>
      <c r="E308" s="38">
        <f>IFERROR((INDEX(GrantList[Study Type],MATCH(A308,GrantList[Fund],0))),0)</f>
        <v>0</v>
      </c>
      <c r="F308" s="36" t="str">
        <f t="shared" si="310"/>
        <v>Full Time</v>
      </c>
      <c r="G308" s="35">
        <f>IFERROR((INDEX(GrantList[Budget End Date],MATCH(A308,GrantList[Fund],0))),0)</f>
        <v>0</v>
      </c>
      <c r="H308" s="34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6">
        <f t="shared" si="306"/>
        <v>0</v>
      </c>
      <c r="V308" s="33"/>
      <c r="W308" s="78">
        <f t="shared" si="307"/>
        <v>0</v>
      </c>
      <c r="X308" s="78">
        <f t="shared" si="303"/>
        <v>0</v>
      </c>
      <c r="Y308" s="78">
        <f t="shared" si="303"/>
        <v>0</v>
      </c>
      <c r="Z308" s="78">
        <f t="shared" si="303"/>
        <v>0</v>
      </c>
      <c r="AA308" s="78">
        <f t="shared" si="303"/>
        <v>0</v>
      </c>
      <c r="AB308" s="78">
        <f t="shared" si="303"/>
        <v>0</v>
      </c>
      <c r="AC308" s="78">
        <f t="shared" si="303"/>
        <v>0</v>
      </c>
      <c r="AD308" s="78">
        <f t="shared" si="303"/>
        <v>0</v>
      </c>
      <c r="AE308" s="78">
        <f t="shared" si="303"/>
        <v>0</v>
      </c>
      <c r="AF308" s="78">
        <f t="shared" si="303"/>
        <v>0</v>
      </c>
      <c r="AG308" s="78">
        <f t="shared" si="303"/>
        <v>0</v>
      </c>
      <c r="AH308" s="78">
        <f t="shared" si="303"/>
        <v>0</v>
      </c>
      <c r="AI308" s="79">
        <f t="shared" si="308"/>
        <v>0</v>
      </c>
      <c r="AK308" s="78">
        <f t="shared" si="309"/>
        <v>0</v>
      </c>
      <c r="AL308" s="78">
        <f t="shared" si="304"/>
        <v>0</v>
      </c>
      <c r="AM308" s="78">
        <f t="shared" si="304"/>
        <v>0</v>
      </c>
      <c r="AN308" s="78">
        <f t="shared" si="304"/>
        <v>0</v>
      </c>
      <c r="AO308" s="78">
        <f t="shared" si="304"/>
        <v>0</v>
      </c>
      <c r="AP308" s="78">
        <f t="shared" si="304"/>
        <v>0</v>
      </c>
      <c r="AQ308" s="78">
        <f t="shared" si="304"/>
        <v>0</v>
      </c>
      <c r="AR308" s="78">
        <f t="shared" si="304"/>
        <v>0</v>
      </c>
      <c r="AS308" s="78">
        <f t="shared" si="304"/>
        <v>0</v>
      </c>
      <c r="AT308" s="78">
        <f t="shared" si="304"/>
        <v>0</v>
      </c>
      <c r="AU308" s="78">
        <f t="shared" si="304"/>
        <v>0</v>
      </c>
      <c r="AV308" s="78">
        <f t="shared" si="304"/>
        <v>0</v>
      </c>
    </row>
    <row r="309" spans="1:48" ht="14.25">
      <c r="A309" s="74"/>
      <c r="B309" s="39">
        <f>IFERROR((INDEX(GrantList[Account],MATCH(A309,GrantList[Fund],0))),0)</f>
        <v>0</v>
      </c>
      <c r="C309" s="39">
        <f>IFERROR((INDEX(GrantList[Fund Desc],MATCH(A309,GrantList[Fund],0))),0)</f>
        <v>0</v>
      </c>
      <c r="D309" s="37">
        <f t="shared" si="305"/>
        <v>0</v>
      </c>
      <c r="E309" s="38">
        <f>IFERROR((INDEX(GrantList[Study Type],MATCH(A309,GrantList[Fund],0))),0)</f>
        <v>0</v>
      </c>
      <c r="F309" s="36" t="str">
        <f t="shared" si="310"/>
        <v>Full Time</v>
      </c>
      <c r="G309" s="35">
        <f>IFERROR((INDEX(GrantList[Budget End Date],MATCH(A309,GrantList[Fund],0))),0)</f>
        <v>0</v>
      </c>
      <c r="H309" s="34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6">
        <f t="shared" si="306"/>
        <v>0</v>
      </c>
      <c r="V309" s="33"/>
      <c r="W309" s="78">
        <f t="shared" si="307"/>
        <v>0</v>
      </c>
      <c r="X309" s="78">
        <f t="shared" si="303"/>
        <v>0</v>
      </c>
      <c r="Y309" s="78">
        <f t="shared" si="303"/>
        <v>0</v>
      </c>
      <c r="Z309" s="78">
        <f t="shared" si="303"/>
        <v>0</v>
      </c>
      <c r="AA309" s="78">
        <f t="shared" si="303"/>
        <v>0</v>
      </c>
      <c r="AB309" s="78">
        <f t="shared" si="303"/>
        <v>0</v>
      </c>
      <c r="AC309" s="78">
        <f t="shared" si="303"/>
        <v>0</v>
      </c>
      <c r="AD309" s="78">
        <f t="shared" si="303"/>
        <v>0</v>
      </c>
      <c r="AE309" s="78">
        <f t="shared" si="303"/>
        <v>0</v>
      </c>
      <c r="AF309" s="78">
        <f t="shared" si="303"/>
        <v>0</v>
      </c>
      <c r="AG309" s="78">
        <f t="shared" si="303"/>
        <v>0</v>
      </c>
      <c r="AH309" s="78">
        <f t="shared" si="303"/>
        <v>0</v>
      </c>
      <c r="AI309" s="79">
        <f t="shared" si="308"/>
        <v>0</v>
      </c>
      <c r="AK309" s="78">
        <f t="shared" si="309"/>
        <v>0</v>
      </c>
      <c r="AL309" s="78">
        <f t="shared" si="304"/>
        <v>0</v>
      </c>
      <c r="AM309" s="78">
        <f t="shared" si="304"/>
        <v>0</v>
      </c>
      <c r="AN309" s="78">
        <f t="shared" si="304"/>
        <v>0</v>
      </c>
      <c r="AO309" s="78">
        <f t="shared" si="304"/>
        <v>0</v>
      </c>
      <c r="AP309" s="78">
        <f t="shared" si="304"/>
        <v>0</v>
      </c>
      <c r="AQ309" s="78">
        <f t="shared" si="304"/>
        <v>0</v>
      </c>
      <c r="AR309" s="78">
        <f t="shared" si="304"/>
        <v>0</v>
      </c>
      <c r="AS309" s="78">
        <f t="shared" si="304"/>
        <v>0</v>
      </c>
      <c r="AT309" s="78">
        <f t="shared" si="304"/>
        <v>0</v>
      </c>
      <c r="AU309" s="78">
        <f t="shared" si="304"/>
        <v>0</v>
      </c>
      <c r="AV309" s="78">
        <f t="shared" si="304"/>
        <v>0</v>
      </c>
    </row>
    <row r="310" spans="1:48" ht="14.25">
      <c r="A310" s="74"/>
      <c r="B310" s="39">
        <f>IFERROR((INDEX(GrantList[Account],MATCH(A310,GrantList[Fund],0))),0)</f>
        <v>0</v>
      </c>
      <c r="C310" s="39">
        <f>IFERROR((INDEX(GrantList[Fund Desc],MATCH(A310,GrantList[Fund],0))),0)</f>
        <v>0</v>
      </c>
      <c r="D310" s="37">
        <f t="shared" si="305"/>
        <v>0</v>
      </c>
      <c r="E310" s="38">
        <f>IFERROR((INDEX(GrantList[Study Type],MATCH(A310,GrantList[Fund],0))),0)</f>
        <v>0</v>
      </c>
      <c r="F310" s="36" t="str">
        <f t="shared" si="310"/>
        <v>Full Time</v>
      </c>
      <c r="G310" s="35">
        <f>IFERROR((INDEX(GrantList[Budget End Date],MATCH(A310,GrantList[Fund],0))),0)</f>
        <v>0</v>
      </c>
      <c r="H310" s="34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6">
        <f t="shared" si="306"/>
        <v>0</v>
      </c>
      <c r="V310" s="33"/>
      <c r="W310" s="78">
        <f t="shared" si="307"/>
        <v>0</v>
      </c>
      <c r="X310" s="78">
        <f t="shared" si="303"/>
        <v>0</v>
      </c>
      <c r="Y310" s="78">
        <f t="shared" si="303"/>
        <v>0</v>
      </c>
      <c r="Z310" s="78">
        <f t="shared" si="303"/>
        <v>0</v>
      </c>
      <c r="AA310" s="78">
        <f t="shared" si="303"/>
        <v>0</v>
      </c>
      <c r="AB310" s="78">
        <f t="shared" si="303"/>
        <v>0</v>
      </c>
      <c r="AC310" s="78">
        <f t="shared" si="303"/>
        <v>0</v>
      </c>
      <c r="AD310" s="78">
        <f t="shared" si="303"/>
        <v>0</v>
      </c>
      <c r="AE310" s="78">
        <f t="shared" si="303"/>
        <v>0</v>
      </c>
      <c r="AF310" s="78">
        <f t="shared" si="303"/>
        <v>0</v>
      </c>
      <c r="AG310" s="78">
        <f t="shared" si="303"/>
        <v>0</v>
      </c>
      <c r="AH310" s="78">
        <f t="shared" si="303"/>
        <v>0</v>
      </c>
      <c r="AI310" s="79">
        <f t="shared" si="308"/>
        <v>0</v>
      </c>
      <c r="AK310" s="78">
        <f t="shared" si="309"/>
        <v>0</v>
      </c>
      <c r="AL310" s="78">
        <f t="shared" si="304"/>
        <v>0</v>
      </c>
      <c r="AM310" s="78">
        <f t="shared" si="304"/>
        <v>0</v>
      </c>
      <c r="AN310" s="78">
        <f t="shared" si="304"/>
        <v>0</v>
      </c>
      <c r="AO310" s="78">
        <f t="shared" si="304"/>
        <v>0</v>
      </c>
      <c r="AP310" s="78">
        <f t="shared" si="304"/>
        <v>0</v>
      </c>
      <c r="AQ310" s="78">
        <f t="shared" si="304"/>
        <v>0</v>
      </c>
      <c r="AR310" s="78">
        <f t="shared" si="304"/>
        <v>0</v>
      </c>
      <c r="AS310" s="78">
        <f t="shared" si="304"/>
        <v>0</v>
      </c>
      <c r="AT310" s="78">
        <f t="shared" si="304"/>
        <v>0</v>
      </c>
      <c r="AU310" s="78">
        <f t="shared" si="304"/>
        <v>0</v>
      </c>
      <c r="AV310" s="78">
        <f t="shared" si="304"/>
        <v>0</v>
      </c>
    </row>
    <row r="311" spans="1:48" ht="14.25">
      <c r="A311" s="74"/>
      <c r="B311" s="39">
        <f>IFERROR((INDEX(GrantList[Account],MATCH(A311,GrantList[Fund],0))),0)</f>
        <v>0</v>
      </c>
      <c r="C311" s="39">
        <f>IFERROR((INDEX(GrantList[Fund Desc],MATCH(A311,GrantList[Fund],0))),0)</f>
        <v>0</v>
      </c>
      <c r="D311" s="37">
        <f t="shared" si="305"/>
        <v>0</v>
      </c>
      <c r="E311" s="38">
        <f>IFERROR((INDEX(GrantList[Study Type],MATCH(A311,GrantList[Fund],0))),0)</f>
        <v>0</v>
      </c>
      <c r="F311" s="36" t="str">
        <f t="shared" si="310"/>
        <v>Full Time</v>
      </c>
      <c r="G311" s="35">
        <f>IFERROR((INDEX(GrantList[Budget End Date],MATCH(A311,GrantList[Fund],0))),0)</f>
        <v>0</v>
      </c>
      <c r="H311" s="34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6">
        <f t="shared" si="306"/>
        <v>0</v>
      </c>
      <c r="V311" s="33"/>
      <c r="W311" s="78">
        <f t="shared" si="307"/>
        <v>0</v>
      </c>
      <c r="X311" s="78">
        <f t="shared" si="303"/>
        <v>0</v>
      </c>
      <c r="Y311" s="78">
        <f t="shared" si="303"/>
        <v>0</v>
      </c>
      <c r="Z311" s="78">
        <f t="shared" si="303"/>
        <v>0</v>
      </c>
      <c r="AA311" s="78">
        <f t="shared" si="303"/>
        <v>0</v>
      </c>
      <c r="AB311" s="78">
        <f t="shared" si="303"/>
        <v>0</v>
      </c>
      <c r="AC311" s="78">
        <f t="shared" si="303"/>
        <v>0</v>
      </c>
      <c r="AD311" s="78">
        <f t="shared" si="303"/>
        <v>0</v>
      </c>
      <c r="AE311" s="78">
        <f t="shared" si="303"/>
        <v>0</v>
      </c>
      <c r="AF311" s="78">
        <f t="shared" si="303"/>
        <v>0</v>
      </c>
      <c r="AG311" s="78">
        <f t="shared" si="303"/>
        <v>0</v>
      </c>
      <c r="AH311" s="78">
        <f t="shared" si="303"/>
        <v>0</v>
      </c>
      <c r="AI311" s="79">
        <f t="shared" si="308"/>
        <v>0</v>
      </c>
      <c r="AK311" s="78">
        <f t="shared" si="309"/>
        <v>0</v>
      </c>
      <c r="AL311" s="78">
        <f t="shared" si="304"/>
        <v>0</v>
      </c>
      <c r="AM311" s="78">
        <f t="shared" si="304"/>
        <v>0</v>
      </c>
      <c r="AN311" s="78">
        <f t="shared" si="304"/>
        <v>0</v>
      </c>
      <c r="AO311" s="78">
        <f t="shared" si="304"/>
        <v>0</v>
      </c>
      <c r="AP311" s="78">
        <f t="shared" si="304"/>
        <v>0</v>
      </c>
      <c r="AQ311" s="78">
        <f t="shared" si="304"/>
        <v>0</v>
      </c>
      <c r="AR311" s="78">
        <f t="shared" si="304"/>
        <v>0</v>
      </c>
      <c r="AS311" s="78">
        <f t="shared" si="304"/>
        <v>0</v>
      </c>
      <c r="AT311" s="78">
        <f t="shared" si="304"/>
        <v>0</v>
      </c>
      <c r="AU311" s="78">
        <f t="shared" si="304"/>
        <v>0</v>
      </c>
      <c r="AV311" s="78">
        <f t="shared" si="304"/>
        <v>0</v>
      </c>
    </row>
    <row r="312" spans="1:48" ht="14.25">
      <c r="A312" s="74"/>
      <c r="B312" s="39">
        <f>IFERROR((INDEX(GrantList[Account],MATCH(A312,GrantList[Fund],0))),0)</f>
        <v>0</v>
      </c>
      <c r="C312" s="39">
        <f>IFERROR((INDEX(GrantList[Fund Desc],MATCH(A312,GrantList[Fund],0))),0)</f>
        <v>0</v>
      </c>
      <c r="D312" s="37">
        <f t="shared" si="305"/>
        <v>0</v>
      </c>
      <c r="E312" s="38">
        <f>IFERROR((INDEX(GrantList[Study Type],MATCH(A312,GrantList[Fund],0))),0)</f>
        <v>0</v>
      </c>
      <c r="F312" s="36" t="str">
        <f t="shared" si="310"/>
        <v>Full Time</v>
      </c>
      <c r="G312" s="35">
        <f>IFERROR((INDEX(GrantList[Budget End Date],MATCH(A312,GrantList[Fund],0))),0)</f>
        <v>0</v>
      </c>
      <c r="H312" s="34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6">
        <f t="shared" si="306"/>
        <v>0</v>
      </c>
      <c r="V312" s="33"/>
      <c r="W312" s="78">
        <f t="shared" si="307"/>
        <v>0</v>
      </c>
      <c r="X312" s="78">
        <f t="shared" si="303"/>
        <v>0</v>
      </c>
      <c r="Y312" s="78">
        <f t="shared" si="303"/>
        <v>0</v>
      </c>
      <c r="Z312" s="78">
        <f t="shared" si="303"/>
        <v>0</v>
      </c>
      <c r="AA312" s="78">
        <f t="shared" si="303"/>
        <v>0</v>
      </c>
      <c r="AB312" s="78">
        <f t="shared" si="303"/>
        <v>0</v>
      </c>
      <c r="AC312" s="78">
        <f t="shared" si="303"/>
        <v>0</v>
      </c>
      <c r="AD312" s="78">
        <f t="shared" si="303"/>
        <v>0</v>
      </c>
      <c r="AE312" s="78">
        <f t="shared" si="303"/>
        <v>0</v>
      </c>
      <c r="AF312" s="78">
        <f t="shared" si="303"/>
        <v>0</v>
      </c>
      <c r="AG312" s="78">
        <f t="shared" si="303"/>
        <v>0</v>
      </c>
      <c r="AH312" s="78">
        <f t="shared" si="303"/>
        <v>0</v>
      </c>
      <c r="AI312" s="79">
        <f t="shared" si="308"/>
        <v>0</v>
      </c>
      <c r="AK312" s="78">
        <f t="shared" si="309"/>
        <v>0</v>
      </c>
      <c r="AL312" s="78">
        <f t="shared" si="304"/>
        <v>0</v>
      </c>
      <c r="AM312" s="78">
        <f t="shared" si="304"/>
        <v>0</v>
      </c>
      <c r="AN312" s="78">
        <f t="shared" si="304"/>
        <v>0</v>
      </c>
      <c r="AO312" s="78">
        <f t="shared" si="304"/>
        <v>0</v>
      </c>
      <c r="AP312" s="78">
        <f t="shared" si="304"/>
        <v>0</v>
      </c>
      <c r="AQ312" s="78">
        <f t="shared" si="304"/>
        <v>0</v>
      </c>
      <c r="AR312" s="78">
        <f t="shared" si="304"/>
        <v>0</v>
      </c>
      <c r="AS312" s="78">
        <f t="shared" si="304"/>
        <v>0</v>
      </c>
      <c r="AT312" s="78">
        <f t="shared" si="304"/>
        <v>0</v>
      </c>
      <c r="AU312" s="78">
        <f t="shared" si="304"/>
        <v>0</v>
      </c>
      <c r="AV312" s="78">
        <f t="shared" si="304"/>
        <v>0</v>
      </c>
    </row>
    <row r="313" spans="1:48" ht="13.5" customHeight="1">
      <c r="C313" s="32" t="s">
        <v>16</v>
      </c>
      <c r="D313" s="31">
        <f>SUM(D305:D312)</f>
        <v>0</v>
      </c>
      <c r="E313" s="30"/>
      <c r="F313" s="29"/>
      <c r="I313" s="76">
        <f t="shared" ref="I313:T313" si="311">SUM(I305:I312)</f>
        <v>0</v>
      </c>
      <c r="J313" s="76">
        <f t="shared" si="311"/>
        <v>0</v>
      </c>
      <c r="K313" s="76">
        <f t="shared" si="311"/>
        <v>0</v>
      </c>
      <c r="L313" s="76">
        <f t="shared" si="311"/>
        <v>0</v>
      </c>
      <c r="M313" s="76">
        <f t="shared" si="311"/>
        <v>0</v>
      </c>
      <c r="N313" s="76">
        <f t="shared" si="311"/>
        <v>0</v>
      </c>
      <c r="O313" s="76">
        <f t="shared" si="311"/>
        <v>0</v>
      </c>
      <c r="P313" s="76">
        <f t="shared" si="311"/>
        <v>0</v>
      </c>
      <c r="Q313" s="76">
        <f t="shared" si="311"/>
        <v>0</v>
      </c>
      <c r="R313" s="76">
        <f t="shared" si="311"/>
        <v>0</v>
      </c>
      <c r="S313" s="76">
        <f t="shared" si="311"/>
        <v>0</v>
      </c>
      <c r="T313" s="76">
        <f t="shared" si="311"/>
        <v>0</v>
      </c>
      <c r="U313" s="76">
        <f t="shared" si="306"/>
        <v>0</v>
      </c>
      <c r="V313" s="26"/>
      <c r="W313" s="78">
        <f>SUM(W305:W312)</f>
        <v>0</v>
      </c>
      <c r="X313" s="78">
        <f t="shared" ref="X313:AH313" si="312">SUM(X305:X312)</f>
        <v>0</v>
      </c>
      <c r="Y313" s="78">
        <f t="shared" si="312"/>
        <v>0</v>
      </c>
      <c r="Z313" s="78">
        <f t="shared" si="312"/>
        <v>0</v>
      </c>
      <c r="AA313" s="78">
        <f t="shared" si="312"/>
        <v>0</v>
      </c>
      <c r="AB313" s="78">
        <f t="shared" si="312"/>
        <v>0</v>
      </c>
      <c r="AC313" s="78">
        <f t="shared" si="312"/>
        <v>0</v>
      </c>
      <c r="AD313" s="78">
        <f t="shared" si="312"/>
        <v>0</v>
      </c>
      <c r="AE313" s="78">
        <f t="shared" si="312"/>
        <v>0</v>
      </c>
      <c r="AF313" s="78">
        <f t="shared" si="312"/>
        <v>0</v>
      </c>
      <c r="AG313" s="78">
        <f t="shared" si="312"/>
        <v>0</v>
      </c>
      <c r="AH313" s="78">
        <f t="shared" si="312"/>
        <v>0</v>
      </c>
      <c r="AI313" s="78">
        <f t="shared" ref="AI313" si="313">SUM(AI305:AI312)</f>
        <v>0</v>
      </c>
      <c r="AK313" s="78">
        <f>SUM(AK305:AK312)</f>
        <v>0</v>
      </c>
      <c r="AL313" s="78">
        <f t="shared" ref="AL313:AV313" si="314">SUM(AL305:AL312)</f>
        <v>0</v>
      </c>
      <c r="AM313" s="78">
        <f t="shared" si="314"/>
        <v>0</v>
      </c>
      <c r="AN313" s="78">
        <f t="shared" si="314"/>
        <v>0</v>
      </c>
      <c r="AO313" s="78">
        <f t="shared" si="314"/>
        <v>0</v>
      </c>
      <c r="AP313" s="78">
        <f t="shared" si="314"/>
        <v>0</v>
      </c>
      <c r="AQ313" s="78">
        <f t="shared" si="314"/>
        <v>0</v>
      </c>
      <c r="AR313" s="78">
        <f t="shared" si="314"/>
        <v>0</v>
      </c>
      <c r="AS313" s="78">
        <f t="shared" si="314"/>
        <v>0</v>
      </c>
      <c r="AT313" s="78">
        <f t="shared" si="314"/>
        <v>0</v>
      </c>
      <c r="AU313" s="78">
        <f t="shared" si="314"/>
        <v>0</v>
      </c>
      <c r="AV313" s="78">
        <f t="shared" si="314"/>
        <v>0</v>
      </c>
    </row>
    <row r="314" spans="1:48">
      <c r="D314" s="25">
        <f>+D313-D302</f>
        <v>0</v>
      </c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7"/>
      <c r="V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</row>
    <row r="315" spans="1:48">
      <c r="D315" s="25"/>
    </row>
    <row r="316" spans="1:48">
      <c r="D316" s="25"/>
    </row>
    <row r="317" spans="1:48" ht="12.75">
      <c r="A317" s="47" t="s">
        <v>90</v>
      </c>
      <c r="B317" s="47"/>
      <c r="D317" s="46"/>
      <c r="E317" s="45">
        <f>D317/12</f>
        <v>0</v>
      </c>
      <c r="F317" s="24" t="s">
        <v>24</v>
      </c>
      <c r="AL317" s="73">
        <v>0.30499999999999999</v>
      </c>
      <c r="AM317" s="73">
        <v>0.09</v>
      </c>
      <c r="AO317" s="73">
        <v>0.32600000000000001</v>
      </c>
    </row>
    <row r="318" spans="1:48" ht="12.75">
      <c r="A318" s="47" t="s">
        <v>91</v>
      </c>
      <c r="B318" s="44"/>
      <c r="J318" s="43"/>
      <c r="K318" s="43"/>
      <c r="L318" s="43"/>
      <c r="M318" s="43"/>
      <c r="N318" s="43"/>
      <c r="AK318" s="24" t="s">
        <v>23</v>
      </c>
    </row>
    <row r="319" spans="1:48">
      <c r="A319" s="42" t="s">
        <v>15</v>
      </c>
      <c r="B319" s="42" t="s">
        <v>14</v>
      </c>
      <c r="C319" s="42" t="s">
        <v>13</v>
      </c>
      <c r="D319" s="42" t="s">
        <v>21</v>
      </c>
      <c r="E319" s="42" t="s">
        <v>22</v>
      </c>
      <c r="F319" s="42" t="s">
        <v>20</v>
      </c>
      <c r="G319" s="42" t="s">
        <v>19</v>
      </c>
      <c r="I319" s="40">
        <f>I304</f>
        <v>44743</v>
      </c>
      <c r="J319" s="40">
        <f t="shared" ref="J319:T319" si="315">J304</f>
        <v>44774</v>
      </c>
      <c r="K319" s="40">
        <f t="shared" si="315"/>
        <v>44805</v>
      </c>
      <c r="L319" s="40">
        <f t="shared" si="315"/>
        <v>44835</v>
      </c>
      <c r="M319" s="40">
        <f t="shared" si="315"/>
        <v>44866</v>
      </c>
      <c r="N319" s="40">
        <f t="shared" si="315"/>
        <v>44896</v>
      </c>
      <c r="O319" s="40">
        <f t="shared" si="315"/>
        <v>44927</v>
      </c>
      <c r="P319" s="40">
        <f t="shared" si="315"/>
        <v>44958</v>
      </c>
      <c r="Q319" s="40">
        <f t="shared" si="315"/>
        <v>44986</v>
      </c>
      <c r="R319" s="40">
        <f t="shared" si="315"/>
        <v>45017</v>
      </c>
      <c r="S319" s="40">
        <f t="shared" si="315"/>
        <v>45047</v>
      </c>
      <c r="T319" s="40">
        <f t="shared" si="315"/>
        <v>45078</v>
      </c>
      <c r="U319" s="41" t="s">
        <v>57</v>
      </c>
      <c r="W319" s="40">
        <f>I319</f>
        <v>44743</v>
      </c>
      <c r="X319" s="40">
        <f t="shared" ref="X319:AH319" si="316">J319</f>
        <v>44774</v>
      </c>
      <c r="Y319" s="40">
        <f t="shared" si="316"/>
        <v>44805</v>
      </c>
      <c r="Z319" s="40">
        <f t="shared" si="316"/>
        <v>44835</v>
      </c>
      <c r="AA319" s="40">
        <f t="shared" si="316"/>
        <v>44866</v>
      </c>
      <c r="AB319" s="40">
        <f t="shared" si="316"/>
        <v>44896</v>
      </c>
      <c r="AC319" s="40">
        <f t="shared" si="316"/>
        <v>44927</v>
      </c>
      <c r="AD319" s="40">
        <f t="shared" si="316"/>
        <v>44958</v>
      </c>
      <c r="AE319" s="40">
        <f t="shared" si="316"/>
        <v>44986</v>
      </c>
      <c r="AF319" s="40">
        <f t="shared" si="316"/>
        <v>45017</v>
      </c>
      <c r="AG319" s="40">
        <f t="shared" si="316"/>
        <v>45047</v>
      </c>
      <c r="AH319" s="40">
        <f t="shared" si="316"/>
        <v>45078</v>
      </c>
      <c r="AI319" s="41" t="s">
        <v>18</v>
      </c>
      <c r="AK319" s="40">
        <f>W319</f>
        <v>44743</v>
      </c>
      <c r="AL319" s="40">
        <f t="shared" ref="AL319:AV319" si="317">X319</f>
        <v>44774</v>
      </c>
      <c r="AM319" s="40">
        <f t="shared" si="317"/>
        <v>44805</v>
      </c>
      <c r="AN319" s="40">
        <f t="shared" si="317"/>
        <v>44835</v>
      </c>
      <c r="AO319" s="40">
        <f t="shared" si="317"/>
        <v>44866</v>
      </c>
      <c r="AP319" s="40">
        <f t="shared" si="317"/>
        <v>44896</v>
      </c>
      <c r="AQ319" s="40">
        <f t="shared" si="317"/>
        <v>44927</v>
      </c>
      <c r="AR319" s="40">
        <f t="shared" si="317"/>
        <v>44958</v>
      </c>
      <c r="AS319" s="40">
        <f t="shared" si="317"/>
        <v>44986</v>
      </c>
      <c r="AT319" s="40">
        <f t="shared" si="317"/>
        <v>45017</v>
      </c>
      <c r="AU319" s="40">
        <f t="shared" si="317"/>
        <v>45047</v>
      </c>
      <c r="AV319" s="40">
        <f t="shared" si="317"/>
        <v>45078</v>
      </c>
    </row>
    <row r="320" spans="1:48" ht="14.25">
      <c r="A320" s="74"/>
      <c r="B320" s="39">
        <f>IFERROR((INDEX(GrantList[Account],MATCH(A320,GrantList[Fund],0))),0)</f>
        <v>0</v>
      </c>
      <c r="C320" s="39">
        <f>IFERROR((INDEX(GrantList[Fund Desc],MATCH(A320,GrantList[Fund],0))),0)</f>
        <v>0</v>
      </c>
      <c r="D320" s="37">
        <f>+AI320</f>
        <v>0</v>
      </c>
      <c r="E320" s="38">
        <f>IFERROR((INDEX(GrantList[Study Type],MATCH(A320,GrantList[Fund],0))),0)</f>
        <v>0</v>
      </c>
      <c r="F320" s="36" t="s">
        <v>17</v>
      </c>
      <c r="G320" s="35">
        <f>IFERROR((INDEX(GrantList[Budget End Date],MATCH(A320,GrantList[Fund],0))),0)</f>
        <v>0</v>
      </c>
      <c r="H320" s="34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6">
        <f>SUM(I320:T320)/12</f>
        <v>0</v>
      </c>
      <c r="V320" s="33"/>
      <c r="W320" s="78">
        <f>IF(W$4&lt;$G320,I320*$E$317,0)</f>
        <v>0</v>
      </c>
      <c r="X320" s="78">
        <f t="shared" ref="X320:AH327" si="318">IF(X$4&lt;$G320,J320*$E$317,0)</f>
        <v>0</v>
      </c>
      <c r="Y320" s="78">
        <f t="shared" si="318"/>
        <v>0</v>
      </c>
      <c r="Z320" s="78">
        <f t="shared" si="318"/>
        <v>0</v>
      </c>
      <c r="AA320" s="78">
        <f t="shared" si="318"/>
        <v>0</v>
      </c>
      <c r="AB320" s="78">
        <f t="shared" si="318"/>
        <v>0</v>
      </c>
      <c r="AC320" s="78">
        <f t="shared" si="318"/>
        <v>0</v>
      </c>
      <c r="AD320" s="78">
        <f t="shared" si="318"/>
        <v>0</v>
      </c>
      <c r="AE320" s="78">
        <f t="shared" si="318"/>
        <v>0</v>
      </c>
      <c r="AF320" s="78">
        <f t="shared" si="318"/>
        <v>0</v>
      </c>
      <c r="AG320" s="78">
        <f t="shared" si="318"/>
        <v>0</v>
      </c>
      <c r="AH320" s="78">
        <f t="shared" si="318"/>
        <v>0</v>
      </c>
      <c r="AI320" s="79">
        <f>SUM(W320:AH320)</f>
        <v>0</v>
      </c>
      <c r="AK320" s="78">
        <f>IF(AND(AK$4&lt;=$G320,$F320="Full Time",$E320="Non-Federal"),W320*$AO$2,IF(AND(AK$4&lt;=$G320,$F320="Full Time",$E320="Federal"),W320*$AL$2,(IF(AND(AK$4&lt;=$G320,$F320="Part Time"),$W320*$AM$2,0))))</f>
        <v>0</v>
      </c>
      <c r="AL320" s="78">
        <f t="shared" ref="AL320:AV327" si="319">IF(AND(AL$4&lt;=$G320,$F320="Full Time",$E320="Non-Federal"),X320*$AO$2,IF(AND(AL$4&lt;=$G320,$F320="Full Time",$E320="Federal"),X320*$AL$2,(IF(AND(AL$4&lt;=$G320,$F320="Part Time"),$W320*$AM$2,0))))</f>
        <v>0</v>
      </c>
      <c r="AM320" s="78">
        <f t="shared" si="319"/>
        <v>0</v>
      </c>
      <c r="AN320" s="78">
        <f t="shared" si="319"/>
        <v>0</v>
      </c>
      <c r="AO320" s="78">
        <f t="shared" si="319"/>
        <v>0</v>
      </c>
      <c r="AP320" s="78">
        <f t="shared" si="319"/>
        <v>0</v>
      </c>
      <c r="AQ320" s="78">
        <f t="shared" si="319"/>
        <v>0</v>
      </c>
      <c r="AR320" s="78">
        <f t="shared" si="319"/>
        <v>0</v>
      </c>
      <c r="AS320" s="78">
        <f t="shared" si="319"/>
        <v>0</v>
      </c>
      <c r="AT320" s="78">
        <f t="shared" si="319"/>
        <v>0</v>
      </c>
      <c r="AU320" s="78">
        <f t="shared" si="319"/>
        <v>0</v>
      </c>
      <c r="AV320" s="78">
        <f t="shared" si="319"/>
        <v>0</v>
      </c>
    </row>
    <row r="321" spans="1:48" ht="14.25">
      <c r="A321" s="74"/>
      <c r="B321" s="39">
        <f>IFERROR((INDEX(GrantList[Account],MATCH(A321,GrantList[Fund],0))),0)</f>
        <v>0</v>
      </c>
      <c r="C321" s="39">
        <f>IFERROR((INDEX(GrantList[Fund Desc],MATCH(A321,GrantList[Fund],0))),0)</f>
        <v>0</v>
      </c>
      <c r="D321" s="37">
        <f t="shared" ref="D321:D327" si="320">+AI321</f>
        <v>0</v>
      </c>
      <c r="E321" s="38">
        <f>IFERROR((INDEX(GrantList[Study Type],MATCH(A321,GrantList[Fund],0))),0)</f>
        <v>0</v>
      </c>
      <c r="F321" s="36" t="str">
        <f>F320</f>
        <v>Full Time</v>
      </c>
      <c r="G321" s="35">
        <f>IFERROR((INDEX(GrantList[Budget End Date],MATCH(A321,GrantList[Fund],0))),0)</f>
        <v>0</v>
      </c>
      <c r="H321" s="34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6">
        <f t="shared" ref="U321:U328" si="321">SUM(I321:T321)/12</f>
        <v>0</v>
      </c>
      <c r="V321" s="33"/>
      <c r="W321" s="78">
        <f t="shared" ref="W321:W327" si="322">IF(W$4&lt;$G321,I321*$E$317,0)</f>
        <v>0</v>
      </c>
      <c r="X321" s="78">
        <f t="shared" si="318"/>
        <v>0</v>
      </c>
      <c r="Y321" s="78">
        <f t="shared" si="318"/>
        <v>0</v>
      </c>
      <c r="Z321" s="78">
        <f t="shared" si="318"/>
        <v>0</v>
      </c>
      <c r="AA321" s="78">
        <f t="shared" si="318"/>
        <v>0</v>
      </c>
      <c r="AB321" s="78">
        <f t="shared" si="318"/>
        <v>0</v>
      </c>
      <c r="AC321" s="78">
        <f t="shared" si="318"/>
        <v>0</v>
      </c>
      <c r="AD321" s="78">
        <f t="shared" si="318"/>
        <v>0</v>
      </c>
      <c r="AE321" s="78">
        <f t="shared" si="318"/>
        <v>0</v>
      </c>
      <c r="AF321" s="78">
        <f t="shared" si="318"/>
        <v>0</v>
      </c>
      <c r="AG321" s="78">
        <f t="shared" si="318"/>
        <v>0</v>
      </c>
      <c r="AH321" s="78">
        <f t="shared" si="318"/>
        <v>0</v>
      </c>
      <c r="AI321" s="79">
        <f t="shared" ref="AI321:AI327" si="323">SUM(W321:AH321)</f>
        <v>0</v>
      </c>
      <c r="AK321" s="78">
        <f t="shared" ref="AK321:AK327" si="324">IF(AND(AK$4&lt;=$G321,$F321="Full Time",$E321="Non-Federal"),W321*$AO$2,IF(AND(AK$4&lt;=$G321,$F321="Full Time",$E321="Federal"),W321*$AL$2,(IF(AND(AK$4&lt;=$G321,$F321="Part Time"),$W321*$AM$2,0))))</f>
        <v>0</v>
      </c>
      <c r="AL321" s="78">
        <f t="shared" si="319"/>
        <v>0</v>
      </c>
      <c r="AM321" s="78">
        <f t="shared" si="319"/>
        <v>0</v>
      </c>
      <c r="AN321" s="78">
        <f t="shared" si="319"/>
        <v>0</v>
      </c>
      <c r="AO321" s="78">
        <f t="shared" si="319"/>
        <v>0</v>
      </c>
      <c r="AP321" s="78">
        <f t="shared" si="319"/>
        <v>0</v>
      </c>
      <c r="AQ321" s="78">
        <f t="shared" si="319"/>
        <v>0</v>
      </c>
      <c r="AR321" s="78">
        <f t="shared" si="319"/>
        <v>0</v>
      </c>
      <c r="AS321" s="78">
        <f t="shared" si="319"/>
        <v>0</v>
      </c>
      <c r="AT321" s="78">
        <f t="shared" si="319"/>
        <v>0</v>
      </c>
      <c r="AU321" s="78">
        <f t="shared" si="319"/>
        <v>0</v>
      </c>
      <c r="AV321" s="78">
        <f t="shared" si="319"/>
        <v>0</v>
      </c>
    </row>
    <row r="322" spans="1:48" ht="14.25">
      <c r="A322" s="74"/>
      <c r="B322" s="39">
        <f>IFERROR((INDEX(GrantList[Account],MATCH(A322,GrantList[Fund],0))),0)</f>
        <v>0</v>
      </c>
      <c r="C322" s="39">
        <f>IFERROR((INDEX(GrantList[Fund Desc],MATCH(A322,GrantList[Fund],0))),0)</f>
        <v>0</v>
      </c>
      <c r="D322" s="37">
        <f t="shared" si="320"/>
        <v>0</v>
      </c>
      <c r="E322" s="38">
        <f>IFERROR((INDEX(GrantList[Study Type],MATCH(A322,GrantList[Fund],0))),0)</f>
        <v>0</v>
      </c>
      <c r="F322" s="36" t="str">
        <f t="shared" ref="F322:F327" si="325">F321</f>
        <v>Full Time</v>
      </c>
      <c r="G322" s="35">
        <f>IFERROR((INDEX(GrantList[Budget End Date],MATCH(A322,GrantList[Fund],0))),0)</f>
        <v>0</v>
      </c>
      <c r="H322" s="34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6">
        <f t="shared" si="321"/>
        <v>0</v>
      </c>
      <c r="V322" s="33"/>
      <c r="W322" s="78">
        <f t="shared" si="322"/>
        <v>0</v>
      </c>
      <c r="X322" s="78">
        <f t="shared" si="318"/>
        <v>0</v>
      </c>
      <c r="Y322" s="78">
        <f t="shared" si="318"/>
        <v>0</v>
      </c>
      <c r="Z322" s="78">
        <f t="shared" si="318"/>
        <v>0</v>
      </c>
      <c r="AA322" s="78">
        <f t="shared" si="318"/>
        <v>0</v>
      </c>
      <c r="AB322" s="78">
        <f t="shared" si="318"/>
        <v>0</v>
      </c>
      <c r="AC322" s="78">
        <f t="shared" si="318"/>
        <v>0</v>
      </c>
      <c r="AD322" s="78">
        <f t="shared" si="318"/>
        <v>0</v>
      </c>
      <c r="AE322" s="78">
        <f t="shared" si="318"/>
        <v>0</v>
      </c>
      <c r="AF322" s="78">
        <f t="shared" si="318"/>
        <v>0</v>
      </c>
      <c r="AG322" s="78">
        <f t="shared" si="318"/>
        <v>0</v>
      </c>
      <c r="AH322" s="78">
        <f t="shared" si="318"/>
        <v>0</v>
      </c>
      <c r="AI322" s="79">
        <f t="shared" si="323"/>
        <v>0</v>
      </c>
      <c r="AK322" s="78">
        <f t="shared" si="324"/>
        <v>0</v>
      </c>
      <c r="AL322" s="78">
        <f t="shared" si="319"/>
        <v>0</v>
      </c>
      <c r="AM322" s="78">
        <f t="shared" si="319"/>
        <v>0</v>
      </c>
      <c r="AN322" s="78">
        <f t="shared" si="319"/>
        <v>0</v>
      </c>
      <c r="AO322" s="78">
        <f t="shared" si="319"/>
        <v>0</v>
      </c>
      <c r="AP322" s="78">
        <f t="shared" si="319"/>
        <v>0</v>
      </c>
      <c r="AQ322" s="78">
        <f t="shared" si="319"/>
        <v>0</v>
      </c>
      <c r="AR322" s="78">
        <f t="shared" si="319"/>
        <v>0</v>
      </c>
      <c r="AS322" s="78">
        <f t="shared" si="319"/>
        <v>0</v>
      </c>
      <c r="AT322" s="78">
        <f t="shared" si="319"/>
        <v>0</v>
      </c>
      <c r="AU322" s="78">
        <f t="shared" si="319"/>
        <v>0</v>
      </c>
      <c r="AV322" s="78">
        <f t="shared" si="319"/>
        <v>0</v>
      </c>
    </row>
    <row r="323" spans="1:48" ht="14.25">
      <c r="A323" s="74"/>
      <c r="B323" s="39">
        <f>IFERROR((INDEX(GrantList[Account],MATCH(A323,GrantList[Fund],0))),0)</f>
        <v>0</v>
      </c>
      <c r="C323" s="39">
        <f>IFERROR((INDEX(GrantList[Fund Desc],MATCH(A323,GrantList[Fund],0))),0)</f>
        <v>0</v>
      </c>
      <c r="D323" s="37">
        <f t="shared" si="320"/>
        <v>0</v>
      </c>
      <c r="E323" s="38">
        <f>IFERROR((INDEX(GrantList[Study Type],MATCH(A323,GrantList[Fund],0))),0)</f>
        <v>0</v>
      </c>
      <c r="F323" s="36" t="str">
        <f t="shared" si="325"/>
        <v>Full Time</v>
      </c>
      <c r="G323" s="35">
        <f>IFERROR((INDEX(GrantList[Budget End Date],MATCH(A323,GrantList[Fund],0))),0)</f>
        <v>0</v>
      </c>
      <c r="H323" s="34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6">
        <f t="shared" si="321"/>
        <v>0</v>
      </c>
      <c r="V323" s="33"/>
      <c r="W323" s="78">
        <f t="shared" si="322"/>
        <v>0</v>
      </c>
      <c r="X323" s="78">
        <f t="shared" si="318"/>
        <v>0</v>
      </c>
      <c r="Y323" s="78">
        <f t="shared" si="318"/>
        <v>0</v>
      </c>
      <c r="Z323" s="78">
        <f t="shared" si="318"/>
        <v>0</v>
      </c>
      <c r="AA323" s="78">
        <f t="shared" si="318"/>
        <v>0</v>
      </c>
      <c r="AB323" s="78">
        <f t="shared" si="318"/>
        <v>0</v>
      </c>
      <c r="AC323" s="78">
        <f t="shared" si="318"/>
        <v>0</v>
      </c>
      <c r="AD323" s="78">
        <f t="shared" si="318"/>
        <v>0</v>
      </c>
      <c r="AE323" s="78">
        <f t="shared" si="318"/>
        <v>0</v>
      </c>
      <c r="AF323" s="78">
        <f t="shared" si="318"/>
        <v>0</v>
      </c>
      <c r="AG323" s="78">
        <f t="shared" si="318"/>
        <v>0</v>
      </c>
      <c r="AH323" s="78">
        <f t="shared" si="318"/>
        <v>0</v>
      </c>
      <c r="AI323" s="79">
        <f t="shared" si="323"/>
        <v>0</v>
      </c>
      <c r="AK323" s="78">
        <f t="shared" si="324"/>
        <v>0</v>
      </c>
      <c r="AL323" s="78">
        <f t="shared" si="319"/>
        <v>0</v>
      </c>
      <c r="AM323" s="78">
        <f t="shared" si="319"/>
        <v>0</v>
      </c>
      <c r="AN323" s="78">
        <f t="shared" si="319"/>
        <v>0</v>
      </c>
      <c r="AO323" s="78">
        <f t="shared" si="319"/>
        <v>0</v>
      </c>
      <c r="AP323" s="78">
        <f t="shared" si="319"/>
        <v>0</v>
      </c>
      <c r="AQ323" s="78">
        <f t="shared" si="319"/>
        <v>0</v>
      </c>
      <c r="AR323" s="78">
        <f t="shared" si="319"/>
        <v>0</v>
      </c>
      <c r="AS323" s="78">
        <f t="shared" si="319"/>
        <v>0</v>
      </c>
      <c r="AT323" s="78">
        <f t="shared" si="319"/>
        <v>0</v>
      </c>
      <c r="AU323" s="78">
        <f t="shared" si="319"/>
        <v>0</v>
      </c>
      <c r="AV323" s="78">
        <f t="shared" si="319"/>
        <v>0</v>
      </c>
    </row>
    <row r="324" spans="1:48" ht="14.25">
      <c r="A324" s="74"/>
      <c r="B324" s="39">
        <f>IFERROR((INDEX(GrantList[Account],MATCH(A324,GrantList[Fund],0))),0)</f>
        <v>0</v>
      </c>
      <c r="C324" s="39">
        <f>IFERROR((INDEX(GrantList[Fund Desc],MATCH(A324,GrantList[Fund],0))),0)</f>
        <v>0</v>
      </c>
      <c r="D324" s="37">
        <f t="shared" si="320"/>
        <v>0</v>
      </c>
      <c r="E324" s="38">
        <f>IFERROR((INDEX(GrantList[Study Type],MATCH(A324,GrantList[Fund],0))),0)</f>
        <v>0</v>
      </c>
      <c r="F324" s="36" t="str">
        <f t="shared" si="325"/>
        <v>Full Time</v>
      </c>
      <c r="G324" s="35">
        <f>IFERROR((INDEX(GrantList[Budget End Date],MATCH(A324,GrantList[Fund],0))),0)</f>
        <v>0</v>
      </c>
      <c r="H324" s="34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6">
        <f t="shared" si="321"/>
        <v>0</v>
      </c>
      <c r="V324" s="33"/>
      <c r="W324" s="78">
        <f t="shared" si="322"/>
        <v>0</v>
      </c>
      <c r="X324" s="78">
        <f t="shared" si="318"/>
        <v>0</v>
      </c>
      <c r="Y324" s="78">
        <f t="shared" si="318"/>
        <v>0</v>
      </c>
      <c r="Z324" s="78">
        <f t="shared" si="318"/>
        <v>0</v>
      </c>
      <c r="AA324" s="78">
        <f t="shared" si="318"/>
        <v>0</v>
      </c>
      <c r="AB324" s="78">
        <f t="shared" si="318"/>
        <v>0</v>
      </c>
      <c r="AC324" s="78">
        <f t="shared" si="318"/>
        <v>0</v>
      </c>
      <c r="AD324" s="78">
        <f t="shared" si="318"/>
        <v>0</v>
      </c>
      <c r="AE324" s="78">
        <f t="shared" si="318"/>
        <v>0</v>
      </c>
      <c r="AF324" s="78">
        <f t="shared" si="318"/>
        <v>0</v>
      </c>
      <c r="AG324" s="78">
        <f t="shared" si="318"/>
        <v>0</v>
      </c>
      <c r="AH324" s="78">
        <f t="shared" si="318"/>
        <v>0</v>
      </c>
      <c r="AI324" s="79">
        <f t="shared" si="323"/>
        <v>0</v>
      </c>
      <c r="AK324" s="78">
        <f t="shared" si="324"/>
        <v>0</v>
      </c>
      <c r="AL324" s="78">
        <f t="shared" si="319"/>
        <v>0</v>
      </c>
      <c r="AM324" s="78">
        <f t="shared" si="319"/>
        <v>0</v>
      </c>
      <c r="AN324" s="78">
        <f t="shared" si="319"/>
        <v>0</v>
      </c>
      <c r="AO324" s="78">
        <f t="shared" si="319"/>
        <v>0</v>
      </c>
      <c r="AP324" s="78">
        <f t="shared" si="319"/>
        <v>0</v>
      </c>
      <c r="AQ324" s="78">
        <f t="shared" si="319"/>
        <v>0</v>
      </c>
      <c r="AR324" s="78">
        <f t="shared" si="319"/>
        <v>0</v>
      </c>
      <c r="AS324" s="78">
        <f t="shared" si="319"/>
        <v>0</v>
      </c>
      <c r="AT324" s="78">
        <f t="shared" si="319"/>
        <v>0</v>
      </c>
      <c r="AU324" s="78">
        <f t="shared" si="319"/>
        <v>0</v>
      </c>
      <c r="AV324" s="78">
        <f t="shared" si="319"/>
        <v>0</v>
      </c>
    </row>
    <row r="325" spans="1:48" ht="14.25">
      <c r="A325" s="74"/>
      <c r="B325" s="39">
        <f>IFERROR((INDEX(GrantList[Account],MATCH(A325,GrantList[Fund],0))),0)</f>
        <v>0</v>
      </c>
      <c r="C325" s="39">
        <f>IFERROR((INDEX(GrantList[Fund Desc],MATCH(A325,GrantList[Fund],0))),0)</f>
        <v>0</v>
      </c>
      <c r="D325" s="37">
        <f t="shared" si="320"/>
        <v>0</v>
      </c>
      <c r="E325" s="38">
        <f>IFERROR((INDEX(GrantList[Study Type],MATCH(A325,GrantList[Fund],0))),0)</f>
        <v>0</v>
      </c>
      <c r="F325" s="36" t="str">
        <f t="shared" si="325"/>
        <v>Full Time</v>
      </c>
      <c r="G325" s="35">
        <f>IFERROR((INDEX(GrantList[Budget End Date],MATCH(A325,GrantList[Fund],0))),0)</f>
        <v>0</v>
      </c>
      <c r="H325" s="34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6">
        <f t="shared" si="321"/>
        <v>0</v>
      </c>
      <c r="V325" s="33"/>
      <c r="W325" s="78">
        <f t="shared" si="322"/>
        <v>0</v>
      </c>
      <c r="X325" s="78">
        <f t="shared" si="318"/>
        <v>0</v>
      </c>
      <c r="Y325" s="78">
        <f t="shared" si="318"/>
        <v>0</v>
      </c>
      <c r="Z325" s="78">
        <f t="shared" si="318"/>
        <v>0</v>
      </c>
      <c r="AA325" s="78">
        <f t="shared" si="318"/>
        <v>0</v>
      </c>
      <c r="AB325" s="78">
        <f t="shared" si="318"/>
        <v>0</v>
      </c>
      <c r="AC325" s="78">
        <f t="shared" si="318"/>
        <v>0</v>
      </c>
      <c r="AD325" s="78">
        <f t="shared" si="318"/>
        <v>0</v>
      </c>
      <c r="AE325" s="78">
        <f t="shared" si="318"/>
        <v>0</v>
      </c>
      <c r="AF325" s="78">
        <f t="shared" si="318"/>
        <v>0</v>
      </c>
      <c r="AG325" s="78">
        <f t="shared" si="318"/>
        <v>0</v>
      </c>
      <c r="AH325" s="78">
        <f t="shared" si="318"/>
        <v>0</v>
      </c>
      <c r="AI325" s="79">
        <f t="shared" si="323"/>
        <v>0</v>
      </c>
      <c r="AK325" s="78">
        <f t="shared" si="324"/>
        <v>0</v>
      </c>
      <c r="AL325" s="78">
        <f t="shared" si="319"/>
        <v>0</v>
      </c>
      <c r="AM325" s="78">
        <f t="shared" si="319"/>
        <v>0</v>
      </c>
      <c r="AN325" s="78">
        <f t="shared" si="319"/>
        <v>0</v>
      </c>
      <c r="AO325" s="78">
        <f t="shared" si="319"/>
        <v>0</v>
      </c>
      <c r="AP325" s="78">
        <f t="shared" si="319"/>
        <v>0</v>
      </c>
      <c r="AQ325" s="78">
        <f t="shared" si="319"/>
        <v>0</v>
      </c>
      <c r="AR325" s="78">
        <f t="shared" si="319"/>
        <v>0</v>
      </c>
      <c r="AS325" s="78">
        <f t="shared" si="319"/>
        <v>0</v>
      </c>
      <c r="AT325" s="78">
        <f t="shared" si="319"/>
        <v>0</v>
      </c>
      <c r="AU325" s="78">
        <f t="shared" si="319"/>
        <v>0</v>
      </c>
      <c r="AV325" s="78">
        <f t="shared" si="319"/>
        <v>0</v>
      </c>
    </row>
    <row r="326" spans="1:48" ht="14.25">
      <c r="A326" s="74"/>
      <c r="B326" s="39">
        <f>IFERROR((INDEX(GrantList[Account],MATCH(A326,GrantList[Fund],0))),0)</f>
        <v>0</v>
      </c>
      <c r="C326" s="39">
        <f>IFERROR((INDEX(GrantList[Fund Desc],MATCH(A326,GrantList[Fund],0))),0)</f>
        <v>0</v>
      </c>
      <c r="D326" s="37">
        <f t="shared" si="320"/>
        <v>0</v>
      </c>
      <c r="E326" s="38">
        <f>IFERROR((INDEX(GrantList[Study Type],MATCH(A326,GrantList[Fund],0))),0)</f>
        <v>0</v>
      </c>
      <c r="F326" s="36" t="str">
        <f t="shared" si="325"/>
        <v>Full Time</v>
      </c>
      <c r="G326" s="35">
        <f>IFERROR((INDEX(GrantList[Budget End Date],MATCH(A326,GrantList[Fund],0))),0)</f>
        <v>0</v>
      </c>
      <c r="H326" s="34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6">
        <f t="shared" si="321"/>
        <v>0</v>
      </c>
      <c r="V326" s="33"/>
      <c r="W326" s="78">
        <f t="shared" si="322"/>
        <v>0</v>
      </c>
      <c r="X326" s="78">
        <f t="shared" si="318"/>
        <v>0</v>
      </c>
      <c r="Y326" s="78">
        <f t="shared" si="318"/>
        <v>0</v>
      </c>
      <c r="Z326" s="78">
        <f t="shared" si="318"/>
        <v>0</v>
      </c>
      <c r="AA326" s="78">
        <f t="shared" si="318"/>
        <v>0</v>
      </c>
      <c r="AB326" s="78">
        <f t="shared" si="318"/>
        <v>0</v>
      </c>
      <c r="AC326" s="78">
        <f t="shared" si="318"/>
        <v>0</v>
      </c>
      <c r="AD326" s="78">
        <f t="shared" si="318"/>
        <v>0</v>
      </c>
      <c r="AE326" s="78">
        <f t="shared" si="318"/>
        <v>0</v>
      </c>
      <c r="AF326" s="78">
        <f t="shared" si="318"/>
        <v>0</v>
      </c>
      <c r="AG326" s="78">
        <f t="shared" si="318"/>
        <v>0</v>
      </c>
      <c r="AH326" s="78">
        <f t="shared" si="318"/>
        <v>0</v>
      </c>
      <c r="AI326" s="79">
        <f t="shared" si="323"/>
        <v>0</v>
      </c>
      <c r="AK326" s="78">
        <f t="shared" si="324"/>
        <v>0</v>
      </c>
      <c r="AL326" s="78">
        <f t="shared" si="319"/>
        <v>0</v>
      </c>
      <c r="AM326" s="78">
        <f t="shared" si="319"/>
        <v>0</v>
      </c>
      <c r="AN326" s="78">
        <f t="shared" si="319"/>
        <v>0</v>
      </c>
      <c r="AO326" s="78">
        <f t="shared" si="319"/>
        <v>0</v>
      </c>
      <c r="AP326" s="78">
        <f t="shared" si="319"/>
        <v>0</v>
      </c>
      <c r="AQ326" s="78">
        <f t="shared" si="319"/>
        <v>0</v>
      </c>
      <c r="AR326" s="78">
        <f t="shared" si="319"/>
        <v>0</v>
      </c>
      <c r="AS326" s="78">
        <f t="shared" si="319"/>
        <v>0</v>
      </c>
      <c r="AT326" s="78">
        <f t="shared" si="319"/>
        <v>0</v>
      </c>
      <c r="AU326" s="78">
        <f t="shared" si="319"/>
        <v>0</v>
      </c>
      <c r="AV326" s="78">
        <f t="shared" si="319"/>
        <v>0</v>
      </c>
    </row>
    <row r="327" spans="1:48" ht="14.25">
      <c r="A327" s="74"/>
      <c r="B327" s="39">
        <f>IFERROR((INDEX(GrantList[Account],MATCH(A327,GrantList[Fund],0))),0)</f>
        <v>0</v>
      </c>
      <c r="C327" s="39">
        <f>IFERROR((INDEX(GrantList[Fund Desc],MATCH(A327,GrantList[Fund],0))),0)</f>
        <v>0</v>
      </c>
      <c r="D327" s="37">
        <f t="shared" si="320"/>
        <v>0</v>
      </c>
      <c r="E327" s="38">
        <f>IFERROR((INDEX(GrantList[Study Type],MATCH(A327,GrantList[Fund],0))),0)</f>
        <v>0</v>
      </c>
      <c r="F327" s="36" t="str">
        <f t="shared" si="325"/>
        <v>Full Time</v>
      </c>
      <c r="G327" s="35">
        <f>IFERROR((INDEX(GrantList[Budget End Date],MATCH(A327,GrantList[Fund],0))),0)</f>
        <v>0</v>
      </c>
      <c r="H327" s="34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6">
        <f t="shared" si="321"/>
        <v>0</v>
      </c>
      <c r="V327" s="33"/>
      <c r="W327" s="78">
        <f t="shared" si="322"/>
        <v>0</v>
      </c>
      <c r="X327" s="78">
        <f t="shared" si="318"/>
        <v>0</v>
      </c>
      <c r="Y327" s="78">
        <f t="shared" si="318"/>
        <v>0</v>
      </c>
      <c r="Z327" s="78">
        <f t="shared" si="318"/>
        <v>0</v>
      </c>
      <c r="AA327" s="78">
        <f t="shared" si="318"/>
        <v>0</v>
      </c>
      <c r="AB327" s="78">
        <f t="shared" si="318"/>
        <v>0</v>
      </c>
      <c r="AC327" s="78">
        <f t="shared" si="318"/>
        <v>0</v>
      </c>
      <c r="AD327" s="78">
        <f t="shared" si="318"/>
        <v>0</v>
      </c>
      <c r="AE327" s="78">
        <f t="shared" si="318"/>
        <v>0</v>
      </c>
      <c r="AF327" s="78">
        <f t="shared" si="318"/>
        <v>0</v>
      </c>
      <c r="AG327" s="78">
        <f t="shared" si="318"/>
        <v>0</v>
      </c>
      <c r="AH327" s="78">
        <f t="shared" si="318"/>
        <v>0</v>
      </c>
      <c r="AI327" s="79">
        <f t="shared" si="323"/>
        <v>0</v>
      </c>
      <c r="AK327" s="78">
        <f t="shared" si="324"/>
        <v>0</v>
      </c>
      <c r="AL327" s="78">
        <f t="shared" si="319"/>
        <v>0</v>
      </c>
      <c r="AM327" s="78">
        <f t="shared" si="319"/>
        <v>0</v>
      </c>
      <c r="AN327" s="78">
        <f t="shared" si="319"/>
        <v>0</v>
      </c>
      <c r="AO327" s="78">
        <f t="shared" si="319"/>
        <v>0</v>
      </c>
      <c r="AP327" s="78">
        <f t="shared" si="319"/>
        <v>0</v>
      </c>
      <c r="AQ327" s="78">
        <f t="shared" si="319"/>
        <v>0</v>
      </c>
      <c r="AR327" s="78">
        <f t="shared" si="319"/>
        <v>0</v>
      </c>
      <c r="AS327" s="78">
        <f t="shared" si="319"/>
        <v>0</v>
      </c>
      <c r="AT327" s="78">
        <f t="shared" si="319"/>
        <v>0</v>
      </c>
      <c r="AU327" s="78">
        <f t="shared" si="319"/>
        <v>0</v>
      </c>
      <c r="AV327" s="78">
        <f t="shared" si="319"/>
        <v>0</v>
      </c>
    </row>
    <row r="328" spans="1:48" ht="13.5" customHeight="1">
      <c r="C328" s="32" t="s">
        <v>16</v>
      </c>
      <c r="D328" s="31">
        <f>SUM(D320:D327)</f>
        <v>0</v>
      </c>
      <c r="E328" s="30"/>
      <c r="F328" s="29"/>
      <c r="I328" s="76">
        <f t="shared" ref="I328:T328" si="326">SUM(I320:I327)</f>
        <v>0</v>
      </c>
      <c r="J328" s="76">
        <f t="shared" si="326"/>
        <v>0</v>
      </c>
      <c r="K328" s="76">
        <f t="shared" si="326"/>
        <v>0</v>
      </c>
      <c r="L328" s="76">
        <f t="shared" si="326"/>
        <v>0</v>
      </c>
      <c r="M328" s="76">
        <f t="shared" si="326"/>
        <v>0</v>
      </c>
      <c r="N328" s="76">
        <f t="shared" si="326"/>
        <v>0</v>
      </c>
      <c r="O328" s="76">
        <f t="shared" si="326"/>
        <v>0</v>
      </c>
      <c r="P328" s="76">
        <f t="shared" si="326"/>
        <v>0</v>
      </c>
      <c r="Q328" s="76">
        <f t="shared" si="326"/>
        <v>0</v>
      </c>
      <c r="R328" s="76">
        <f t="shared" si="326"/>
        <v>0</v>
      </c>
      <c r="S328" s="76">
        <f t="shared" si="326"/>
        <v>0</v>
      </c>
      <c r="T328" s="76">
        <f t="shared" si="326"/>
        <v>0</v>
      </c>
      <c r="U328" s="76">
        <f t="shared" si="321"/>
        <v>0</v>
      </c>
      <c r="V328" s="26"/>
      <c r="W328" s="78">
        <f>SUM(W320:W327)</f>
        <v>0</v>
      </c>
      <c r="X328" s="78">
        <f t="shared" ref="X328:AH328" si="327">SUM(X320:X327)</f>
        <v>0</v>
      </c>
      <c r="Y328" s="78">
        <f t="shared" si="327"/>
        <v>0</v>
      </c>
      <c r="Z328" s="78">
        <f t="shared" si="327"/>
        <v>0</v>
      </c>
      <c r="AA328" s="78">
        <f t="shared" si="327"/>
        <v>0</v>
      </c>
      <c r="AB328" s="78">
        <f t="shared" si="327"/>
        <v>0</v>
      </c>
      <c r="AC328" s="78">
        <f t="shared" si="327"/>
        <v>0</v>
      </c>
      <c r="AD328" s="78">
        <f t="shared" si="327"/>
        <v>0</v>
      </c>
      <c r="AE328" s="78">
        <f t="shared" si="327"/>
        <v>0</v>
      </c>
      <c r="AF328" s="78">
        <f t="shared" si="327"/>
        <v>0</v>
      </c>
      <c r="AG328" s="78">
        <f t="shared" si="327"/>
        <v>0</v>
      </c>
      <c r="AH328" s="78">
        <f t="shared" si="327"/>
        <v>0</v>
      </c>
      <c r="AI328" s="78">
        <f t="shared" ref="AI328" si="328">SUM(AI320:AI327)</f>
        <v>0</v>
      </c>
      <c r="AK328" s="78">
        <f>SUM(AK320:AK327)</f>
        <v>0</v>
      </c>
      <c r="AL328" s="78">
        <f t="shared" ref="AL328:AV328" si="329">SUM(AL320:AL327)</f>
        <v>0</v>
      </c>
      <c r="AM328" s="78">
        <f t="shared" si="329"/>
        <v>0</v>
      </c>
      <c r="AN328" s="78">
        <f t="shared" si="329"/>
        <v>0</v>
      </c>
      <c r="AO328" s="78">
        <f t="shared" si="329"/>
        <v>0</v>
      </c>
      <c r="AP328" s="78">
        <f t="shared" si="329"/>
        <v>0</v>
      </c>
      <c r="AQ328" s="78">
        <f t="shared" si="329"/>
        <v>0</v>
      </c>
      <c r="AR328" s="78">
        <f t="shared" si="329"/>
        <v>0</v>
      </c>
      <c r="AS328" s="78">
        <f t="shared" si="329"/>
        <v>0</v>
      </c>
      <c r="AT328" s="78">
        <f t="shared" si="329"/>
        <v>0</v>
      </c>
      <c r="AU328" s="78">
        <f t="shared" si="329"/>
        <v>0</v>
      </c>
      <c r="AV328" s="78">
        <f t="shared" si="329"/>
        <v>0</v>
      </c>
    </row>
    <row r="329" spans="1:48">
      <c r="D329" s="25">
        <f>+D328-D317</f>
        <v>0</v>
      </c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7"/>
      <c r="V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</row>
    <row r="330" spans="1:48">
      <c r="D330" s="25"/>
    </row>
    <row r="331" spans="1:48">
      <c r="D331" s="25"/>
    </row>
    <row r="332" spans="1:48" ht="12.75">
      <c r="A332" s="47" t="s">
        <v>90</v>
      </c>
      <c r="B332" s="47"/>
      <c r="D332" s="46"/>
      <c r="E332" s="45">
        <f>D332/12</f>
        <v>0</v>
      </c>
      <c r="F332" s="24" t="s">
        <v>24</v>
      </c>
      <c r="AL332" s="73">
        <v>0.30499999999999999</v>
      </c>
      <c r="AM332" s="73">
        <v>0.09</v>
      </c>
      <c r="AO332" s="73">
        <v>0.32600000000000001</v>
      </c>
    </row>
    <row r="333" spans="1:48" ht="12.75">
      <c r="A333" s="47" t="s">
        <v>91</v>
      </c>
      <c r="B333" s="44"/>
      <c r="J333" s="43"/>
      <c r="K333" s="43"/>
      <c r="L333" s="43"/>
      <c r="M333" s="43"/>
      <c r="N333" s="43"/>
      <c r="AK333" s="24" t="s">
        <v>23</v>
      </c>
    </row>
    <row r="334" spans="1:48">
      <c r="A334" s="42" t="s">
        <v>15</v>
      </c>
      <c r="B334" s="42" t="s">
        <v>14</v>
      </c>
      <c r="C334" s="42" t="s">
        <v>13</v>
      </c>
      <c r="D334" s="42" t="s">
        <v>21</v>
      </c>
      <c r="E334" s="42" t="s">
        <v>22</v>
      </c>
      <c r="F334" s="42" t="s">
        <v>20</v>
      </c>
      <c r="G334" s="42" t="s">
        <v>19</v>
      </c>
      <c r="I334" s="40">
        <f>I319</f>
        <v>44743</v>
      </c>
      <c r="J334" s="40">
        <f t="shared" ref="J334:T334" si="330">J319</f>
        <v>44774</v>
      </c>
      <c r="K334" s="40">
        <f t="shared" si="330"/>
        <v>44805</v>
      </c>
      <c r="L334" s="40">
        <f t="shared" si="330"/>
        <v>44835</v>
      </c>
      <c r="M334" s="40">
        <f t="shared" si="330"/>
        <v>44866</v>
      </c>
      <c r="N334" s="40">
        <f t="shared" si="330"/>
        <v>44896</v>
      </c>
      <c r="O334" s="40">
        <f t="shared" si="330"/>
        <v>44927</v>
      </c>
      <c r="P334" s="40">
        <f t="shared" si="330"/>
        <v>44958</v>
      </c>
      <c r="Q334" s="40">
        <f t="shared" si="330"/>
        <v>44986</v>
      </c>
      <c r="R334" s="40">
        <f t="shared" si="330"/>
        <v>45017</v>
      </c>
      <c r="S334" s="40">
        <f t="shared" si="330"/>
        <v>45047</v>
      </c>
      <c r="T334" s="40">
        <f t="shared" si="330"/>
        <v>45078</v>
      </c>
      <c r="U334" s="41" t="s">
        <v>57</v>
      </c>
      <c r="W334" s="40">
        <f>I334</f>
        <v>44743</v>
      </c>
      <c r="X334" s="40">
        <f t="shared" ref="X334:AH334" si="331">J334</f>
        <v>44774</v>
      </c>
      <c r="Y334" s="40">
        <f t="shared" si="331"/>
        <v>44805</v>
      </c>
      <c r="Z334" s="40">
        <f t="shared" si="331"/>
        <v>44835</v>
      </c>
      <c r="AA334" s="40">
        <f t="shared" si="331"/>
        <v>44866</v>
      </c>
      <c r="AB334" s="40">
        <f t="shared" si="331"/>
        <v>44896</v>
      </c>
      <c r="AC334" s="40">
        <f t="shared" si="331"/>
        <v>44927</v>
      </c>
      <c r="AD334" s="40">
        <f t="shared" si="331"/>
        <v>44958</v>
      </c>
      <c r="AE334" s="40">
        <f t="shared" si="331"/>
        <v>44986</v>
      </c>
      <c r="AF334" s="40">
        <f t="shared" si="331"/>
        <v>45017</v>
      </c>
      <c r="AG334" s="40">
        <f t="shared" si="331"/>
        <v>45047</v>
      </c>
      <c r="AH334" s="40">
        <f t="shared" si="331"/>
        <v>45078</v>
      </c>
      <c r="AI334" s="41" t="s">
        <v>18</v>
      </c>
      <c r="AK334" s="40">
        <f>W334</f>
        <v>44743</v>
      </c>
      <c r="AL334" s="40">
        <f t="shared" ref="AL334:AV334" si="332">X334</f>
        <v>44774</v>
      </c>
      <c r="AM334" s="40">
        <f t="shared" si="332"/>
        <v>44805</v>
      </c>
      <c r="AN334" s="40">
        <f t="shared" si="332"/>
        <v>44835</v>
      </c>
      <c r="AO334" s="40">
        <f t="shared" si="332"/>
        <v>44866</v>
      </c>
      <c r="AP334" s="40">
        <f t="shared" si="332"/>
        <v>44896</v>
      </c>
      <c r="AQ334" s="40">
        <f t="shared" si="332"/>
        <v>44927</v>
      </c>
      <c r="AR334" s="40">
        <f t="shared" si="332"/>
        <v>44958</v>
      </c>
      <c r="AS334" s="40">
        <f t="shared" si="332"/>
        <v>44986</v>
      </c>
      <c r="AT334" s="40">
        <f t="shared" si="332"/>
        <v>45017</v>
      </c>
      <c r="AU334" s="40">
        <f t="shared" si="332"/>
        <v>45047</v>
      </c>
      <c r="AV334" s="40">
        <f t="shared" si="332"/>
        <v>45078</v>
      </c>
    </row>
    <row r="335" spans="1:48" ht="14.25">
      <c r="A335" s="74"/>
      <c r="B335" s="39">
        <f>IFERROR((INDEX(GrantList[Account],MATCH(A335,GrantList[Fund],0))),0)</f>
        <v>0</v>
      </c>
      <c r="C335" s="39">
        <f>IFERROR((INDEX(GrantList[Fund Desc],MATCH(A335,GrantList[Fund],0))),0)</f>
        <v>0</v>
      </c>
      <c r="D335" s="37">
        <f>+AI335</f>
        <v>0</v>
      </c>
      <c r="E335" s="38">
        <f>IFERROR((INDEX(GrantList[Study Type],MATCH(A335,GrantList[Fund],0))),0)</f>
        <v>0</v>
      </c>
      <c r="F335" s="36" t="s">
        <v>17</v>
      </c>
      <c r="G335" s="35">
        <f>IFERROR((INDEX(GrantList[Budget End Date],MATCH(A335,GrantList[Fund],0))),0)</f>
        <v>0</v>
      </c>
      <c r="H335" s="34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6">
        <f>SUM(I335:T335)/12</f>
        <v>0</v>
      </c>
      <c r="V335" s="33"/>
      <c r="W335" s="78">
        <f>IF(W$4&lt;$G335,I335*$E$332,0)</f>
        <v>0</v>
      </c>
      <c r="X335" s="78">
        <f t="shared" ref="X335:AH342" si="333">IF(X$4&lt;$G335,J335*$E$332,0)</f>
        <v>0</v>
      </c>
      <c r="Y335" s="78">
        <f t="shared" si="333"/>
        <v>0</v>
      </c>
      <c r="Z335" s="78">
        <f t="shared" si="333"/>
        <v>0</v>
      </c>
      <c r="AA335" s="78">
        <f t="shared" si="333"/>
        <v>0</v>
      </c>
      <c r="AB335" s="78">
        <f t="shared" si="333"/>
        <v>0</v>
      </c>
      <c r="AC335" s="78">
        <f t="shared" si="333"/>
        <v>0</v>
      </c>
      <c r="AD335" s="78">
        <f t="shared" si="333"/>
        <v>0</v>
      </c>
      <c r="AE335" s="78">
        <f t="shared" si="333"/>
        <v>0</v>
      </c>
      <c r="AF335" s="78">
        <f t="shared" si="333"/>
        <v>0</v>
      </c>
      <c r="AG335" s="78">
        <f t="shared" si="333"/>
        <v>0</v>
      </c>
      <c r="AH335" s="78">
        <f t="shared" si="333"/>
        <v>0</v>
      </c>
      <c r="AI335" s="79">
        <f>SUM(W335:AH335)</f>
        <v>0</v>
      </c>
      <c r="AK335" s="78">
        <f>IF(AND(AK$4&lt;=$G335,$F335="Full Time",$E335="Non-Federal"),W335*$AO$2,IF(AND(AK$4&lt;=$G335,$F335="Full Time",$E335="Federal"),W335*$AL$2,(IF(AND(AK$4&lt;=$G335,$F335="Part Time"),$W335*$AM$2,0))))</f>
        <v>0</v>
      </c>
      <c r="AL335" s="78">
        <f t="shared" ref="AL335:AV342" si="334">IF(AND(AL$4&lt;=$G335,$F335="Full Time",$E335="Non-Federal"),X335*$AO$2,IF(AND(AL$4&lt;=$G335,$F335="Full Time",$E335="Federal"),X335*$AL$2,(IF(AND(AL$4&lt;=$G335,$F335="Part Time"),$W335*$AM$2,0))))</f>
        <v>0</v>
      </c>
      <c r="AM335" s="78">
        <f t="shared" si="334"/>
        <v>0</v>
      </c>
      <c r="AN335" s="78">
        <f t="shared" si="334"/>
        <v>0</v>
      </c>
      <c r="AO335" s="78">
        <f t="shared" si="334"/>
        <v>0</v>
      </c>
      <c r="AP335" s="78">
        <f t="shared" si="334"/>
        <v>0</v>
      </c>
      <c r="AQ335" s="78">
        <f t="shared" si="334"/>
        <v>0</v>
      </c>
      <c r="AR335" s="78">
        <f t="shared" si="334"/>
        <v>0</v>
      </c>
      <c r="AS335" s="78">
        <f t="shared" si="334"/>
        <v>0</v>
      </c>
      <c r="AT335" s="78">
        <f t="shared" si="334"/>
        <v>0</v>
      </c>
      <c r="AU335" s="78">
        <f t="shared" si="334"/>
        <v>0</v>
      </c>
      <c r="AV335" s="78">
        <f t="shared" si="334"/>
        <v>0</v>
      </c>
    </row>
    <row r="336" spans="1:48" ht="14.25">
      <c r="A336" s="74"/>
      <c r="B336" s="39">
        <f>IFERROR((INDEX(GrantList[Account],MATCH(A336,GrantList[Fund],0))),0)</f>
        <v>0</v>
      </c>
      <c r="C336" s="39">
        <f>IFERROR((INDEX(GrantList[Fund Desc],MATCH(A336,GrantList[Fund],0))),0)</f>
        <v>0</v>
      </c>
      <c r="D336" s="37">
        <f t="shared" ref="D336:D342" si="335">+AI336</f>
        <v>0</v>
      </c>
      <c r="E336" s="38">
        <f>IFERROR((INDEX(GrantList[Study Type],MATCH(A336,GrantList[Fund],0))),0)</f>
        <v>0</v>
      </c>
      <c r="F336" s="36" t="str">
        <f>F335</f>
        <v>Full Time</v>
      </c>
      <c r="G336" s="35">
        <f>IFERROR((INDEX(GrantList[Budget End Date],MATCH(A336,GrantList[Fund],0))),0)</f>
        <v>0</v>
      </c>
      <c r="H336" s="34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6">
        <f t="shared" ref="U336:U343" si="336">SUM(I336:T336)/12</f>
        <v>0</v>
      </c>
      <c r="V336" s="33"/>
      <c r="W336" s="78">
        <f t="shared" ref="W336:W342" si="337">IF(W$4&lt;$G336,I336*$E$332,0)</f>
        <v>0</v>
      </c>
      <c r="X336" s="78">
        <f t="shared" si="333"/>
        <v>0</v>
      </c>
      <c r="Y336" s="78">
        <f t="shared" si="333"/>
        <v>0</v>
      </c>
      <c r="Z336" s="78">
        <f t="shared" si="333"/>
        <v>0</v>
      </c>
      <c r="AA336" s="78">
        <f t="shared" si="333"/>
        <v>0</v>
      </c>
      <c r="AB336" s="78">
        <f t="shared" si="333"/>
        <v>0</v>
      </c>
      <c r="AC336" s="78">
        <f t="shared" si="333"/>
        <v>0</v>
      </c>
      <c r="AD336" s="78">
        <f t="shared" si="333"/>
        <v>0</v>
      </c>
      <c r="AE336" s="78">
        <f t="shared" si="333"/>
        <v>0</v>
      </c>
      <c r="AF336" s="78">
        <f t="shared" si="333"/>
        <v>0</v>
      </c>
      <c r="AG336" s="78">
        <f t="shared" si="333"/>
        <v>0</v>
      </c>
      <c r="AH336" s="78">
        <f t="shared" si="333"/>
        <v>0</v>
      </c>
      <c r="AI336" s="79">
        <f t="shared" ref="AI336:AI342" si="338">SUM(W336:AH336)</f>
        <v>0</v>
      </c>
      <c r="AK336" s="78">
        <f t="shared" ref="AK336:AK342" si="339">IF(AND(AK$4&lt;=$G336,$F336="Full Time",$E336="Non-Federal"),W336*$AO$2,IF(AND(AK$4&lt;=$G336,$F336="Full Time",$E336="Federal"),W336*$AL$2,(IF(AND(AK$4&lt;=$G336,$F336="Part Time"),$W336*$AM$2,0))))</f>
        <v>0</v>
      </c>
      <c r="AL336" s="78">
        <f t="shared" si="334"/>
        <v>0</v>
      </c>
      <c r="AM336" s="78">
        <f t="shared" si="334"/>
        <v>0</v>
      </c>
      <c r="AN336" s="78">
        <f t="shared" si="334"/>
        <v>0</v>
      </c>
      <c r="AO336" s="78">
        <f t="shared" si="334"/>
        <v>0</v>
      </c>
      <c r="AP336" s="78">
        <f t="shared" si="334"/>
        <v>0</v>
      </c>
      <c r="AQ336" s="78">
        <f t="shared" si="334"/>
        <v>0</v>
      </c>
      <c r="AR336" s="78">
        <f t="shared" si="334"/>
        <v>0</v>
      </c>
      <c r="AS336" s="78">
        <f t="shared" si="334"/>
        <v>0</v>
      </c>
      <c r="AT336" s="78">
        <f t="shared" si="334"/>
        <v>0</v>
      </c>
      <c r="AU336" s="78">
        <f t="shared" si="334"/>
        <v>0</v>
      </c>
      <c r="AV336" s="78">
        <f t="shared" si="334"/>
        <v>0</v>
      </c>
    </row>
    <row r="337" spans="1:48" ht="14.25">
      <c r="A337" s="74"/>
      <c r="B337" s="39">
        <f>IFERROR((INDEX(GrantList[Account],MATCH(A337,GrantList[Fund],0))),0)</f>
        <v>0</v>
      </c>
      <c r="C337" s="39">
        <f>IFERROR((INDEX(GrantList[Fund Desc],MATCH(A337,GrantList[Fund],0))),0)</f>
        <v>0</v>
      </c>
      <c r="D337" s="37">
        <f t="shared" si="335"/>
        <v>0</v>
      </c>
      <c r="E337" s="38">
        <f>IFERROR((INDEX(GrantList[Study Type],MATCH(A337,GrantList[Fund],0))),0)</f>
        <v>0</v>
      </c>
      <c r="F337" s="36" t="str">
        <f t="shared" ref="F337:F342" si="340">F336</f>
        <v>Full Time</v>
      </c>
      <c r="G337" s="35">
        <f>IFERROR((INDEX(GrantList[Budget End Date],MATCH(A337,GrantList[Fund],0))),0)</f>
        <v>0</v>
      </c>
      <c r="H337" s="34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6">
        <f t="shared" si="336"/>
        <v>0</v>
      </c>
      <c r="V337" s="33"/>
      <c r="W337" s="78">
        <f t="shared" si="337"/>
        <v>0</v>
      </c>
      <c r="X337" s="78">
        <f t="shared" si="333"/>
        <v>0</v>
      </c>
      <c r="Y337" s="78">
        <f t="shared" si="333"/>
        <v>0</v>
      </c>
      <c r="Z337" s="78">
        <f t="shared" si="333"/>
        <v>0</v>
      </c>
      <c r="AA337" s="78">
        <f t="shared" si="333"/>
        <v>0</v>
      </c>
      <c r="AB337" s="78">
        <f t="shared" si="333"/>
        <v>0</v>
      </c>
      <c r="AC337" s="78">
        <f t="shared" si="333"/>
        <v>0</v>
      </c>
      <c r="AD337" s="78">
        <f t="shared" si="333"/>
        <v>0</v>
      </c>
      <c r="AE337" s="78">
        <f t="shared" si="333"/>
        <v>0</v>
      </c>
      <c r="AF337" s="78">
        <f t="shared" si="333"/>
        <v>0</v>
      </c>
      <c r="AG337" s="78">
        <f t="shared" si="333"/>
        <v>0</v>
      </c>
      <c r="AH337" s="78">
        <f t="shared" si="333"/>
        <v>0</v>
      </c>
      <c r="AI337" s="79">
        <f t="shared" si="338"/>
        <v>0</v>
      </c>
      <c r="AK337" s="78">
        <f t="shared" si="339"/>
        <v>0</v>
      </c>
      <c r="AL337" s="78">
        <f t="shared" si="334"/>
        <v>0</v>
      </c>
      <c r="AM337" s="78">
        <f t="shared" si="334"/>
        <v>0</v>
      </c>
      <c r="AN337" s="78">
        <f t="shared" si="334"/>
        <v>0</v>
      </c>
      <c r="AO337" s="78">
        <f t="shared" si="334"/>
        <v>0</v>
      </c>
      <c r="AP337" s="78">
        <f t="shared" si="334"/>
        <v>0</v>
      </c>
      <c r="AQ337" s="78">
        <f t="shared" si="334"/>
        <v>0</v>
      </c>
      <c r="AR337" s="78">
        <f t="shared" si="334"/>
        <v>0</v>
      </c>
      <c r="AS337" s="78">
        <f t="shared" si="334"/>
        <v>0</v>
      </c>
      <c r="AT337" s="78">
        <f t="shared" si="334"/>
        <v>0</v>
      </c>
      <c r="AU337" s="78">
        <f t="shared" si="334"/>
        <v>0</v>
      </c>
      <c r="AV337" s="78">
        <f t="shared" si="334"/>
        <v>0</v>
      </c>
    </row>
    <row r="338" spans="1:48" ht="14.25">
      <c r="A338" s="74"/>
      <c r="B338" s="39">
        <f>IFERROR((INDEX(GrantList[Account],MATCH(A338,GrantList[Fund],0))),0)</f>
        <v>0</v>
      </c>
      <c r="C338" s="39">
        <f>IFERROR((INDEX(GrantList[Fund Desc],MATCH(A338,GrantList[Fund],0))),0)</f>
        <v>0</v>
      </c>
      <c r="D338" s="37">
        <f t="shared" si="335"/>
        <v>0</v>
      </c>
      <c r="E338" s="38">
        <f>IFERROR((INDEX(GrantList[Study Type],MATCH(A338,GrantList[Fund],0))),0)</f>
        <v>0</v>
      </c>
      <c r="F338" s="36" t="str">
        <f t="shared" si="340"/>
        <v>Full Time</v>
      </c>
      <c r="G338" s="35">
        <f>IFERROR((INDEX(GrantList[Budget End Date],MATCH(A338,GrantList[Fund],0))),0)</f>
        <v>0</v>
      </c>
      <c r="H338" s="34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6">
        <f t="shared" si="336"/>
        <v>0</v>
      </c>
      <c r="V338" s="33"/>
      <c r="W338" s="78">
        <f t="shared" si="337"/>
        <v>0</v>
      </c>
      <c r="X338" s="78">
        <f t="shared" si="333"/>
        <v>0</v>
      </c>
      <c r="Y338" s="78">
        <f t="shared" si="333"/>
        <v>0</v>
      </c>
      <c r="Z338" s="78">
        <f t="shared" si="333"/>
        <v>0</v>
      </c>
      <c r="AA338" s="78">
        <f t="shared" si="333"/>
        <v>0</v>
      </c>
      <c r="AB338" s="78">
        <f t="shared" si="333"/>
        <v>0</v>
      </c>
      <c r="AC338" s="78">
        <f t="shared" si="333"/>
        <v>0</v>
      </c>
      <c r="AD338" s="78">
        <f t="shared" si="333"/>
        <v>0</v>
      </c>
      <c r="AE338" s="78">
        <f t="shared" si="333"/>
        <v>0</v>
      </c>
      <c r="AF338" s="78">
        <f t="shared" si="333"/>
        <v>0</v>
      </c>
      <c r="AG338" s="78">
        <f t="shared" si="333"/>
        <v>0</v>
      </c>
      <c r="AH338" s="78">
        <f t="shared" si="333"/>
        <v>0</v>
      </c>
      <c r="AI338" s="79">
        <f t="shared" si="338"/>
        <v>0</v>
      </c>
      <c r="AK338" s="78">
        <f t="shared" si="339"/>
        <v>0</v>
      </c>
      <c r="AL338" s="78">
        <f t="shared" si="334"/>
        <v>0</v>
      </c>
      <c r="AM338" s="78">
        <f t="shared" si="334"/>
        <v>0</v>
      </c>
      <c r="AN338" s="78">
        <f t="shared" si="334"/>
        <v>0</v>
      </c>
      <c r="AO338" s="78">
        <f t="shared" si="334"/>
        <v>0</v>
      </c>
      <c r="AP338" s="78">
        <f t="shared" si="334"/>
        <v>0</v>
      </c>
      <c r="AQ338" s="78">
        <f t="shared" si="334"/>
        <v>0</v>
      </c>
      <c r="AR338" s="78">
        <f t="shared" si="334"/>
        <v>0</v>
      </c>
      <c r="AS338" s="78">
        <f t="shared" si="334"/>
        <v>0</v>
      </c>
      <c r="AT338" s="78">
        <f t="shared" si="334"/>
        <v>0</v>
      </c>
      <c r="AU338" s="78">
        <f t="shared" si="334"/>
        <v>0</v>
      </c>
      <c r="AV338" s="78">
        <f t="shared" si="334"/>
        <v>0</v>
      </c>
    </row>
    <row r="339" spans="1:48" ht="14.25">
      <c r="A339" s="74"/>
      <c r="B339" s="39">
        <f>IFERROR((INDEX(GrantList[Account],MATCH(A339,GrantList[Fund],0))),0)</f>
        <v>0</v>
      </c>
      <c r="C339" s="39">
        <f>IFERROR((INDEX(GrantList[Fund Desc],MATCH(A339,GrantList[Fund],0))),0)</f>
        <v>0</v>
      </c>
      <c r="D339" s="37">
        <f t="shared" si="335"/>
        <v>0</v>
      </c>
      <c r="E339" s="38">
        <f>IFERROR((INDEX(GrantList[Study Type],MATCH(A339,GrantList[Fund],0))),0)</f>
        <v>0</v>
      </c>
      <c r="F339" s="36" t="str">
        <f t="shared" si="340"/>
        <v>Full Time</v>
      </c>
      <c r="G339" s="35">
        <f>IFERROR((INDEX(GrantList[Budget End Date],MATCH(A339,GrantList[Fund],0))),0)</f>
        <v>0</v>
      </c>
      <c r="H339" s="34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6">
        <f t="shared" si="336"/>
        <v>0</v>
      </c>
      <c r="V339" s="33"/>
      <c r="W339" s="78">
        <f t="shared" si="337"/>
        <v>0</v>
      </c>
      <c r="X339" s="78">
        <f t="shared" si="333"/>
        <v>0</v>
      </c>
      <c r="Y339" s="78">
        <f t="shared" si="333"/>
        <v>0</v>
      </c>
      <c r="Z339" s="78">
        <f t="shared" si="333"/>
        <v>0</v>
      </c>
      <c r="AA339" s="78">
        <f t="shared" si="333"/>
        <v>0</v>
      </c>
      <c r="AB339" s="78">
        <f t="shared" si="333"/>
        <v>0</v>
      </c>
      <c r="AC339" s="78">
        <f t="shared" si="333"/>
        <v>0</v>
      </c>
      <c r="AD339" s="78">
        <f t="shared" si="333"/>
        <v>0</v>
      </c>
      <c r="AE339" s="78">
        <f t="shared" si="333"/>
        <v>0</v>
      </c>
      <c r="AF339" s="78">
        <f t="shared" si="333"/>
        <v>0</v>
      </c>
      <c r="AG339" s="78">
        <f t="shared" si="333"/>
        <v>0</v>
      </c>
      <c r="AH339" s="78">
        <f t="shared" si="333"/>
        <v>0</v>
      </c>
      <c r="AI339" s="79">
        <f t="shared" si="338"/>
        <v>0</v>
      </c>
      <c r="AK339" s="78">
        <f t="shared" si="339"/>
        <v>0</v>
      </c>
      <c r="AL339" s="78">
        <f t="shared" si="334"/>
        <v>0</v>
      </c>
      <c r="AM339" s="78">
        <f t="shared" si="334"/>
        <v>0</v>
      </c>
      <c r="AN339" s="78">
        <f t="shared" si="334"/>
        <v>0</v>
      </c>
      <c r="AO339" s="78">
        <f t="shared" si="334"/>
        <v>0</v>
      </c>
      <c r="AP339" s="78">
        <f t="shared" si="334"/>
        <v>0</v>
      </c>
      <c r="AQ339" s="78">
        <f t="shared" si="334"/>
        <v>0</v>
      </c>
      <c r="AR339" s="78">
        <f t="shared" si="334"/>
        <v>0</v>
      </c>
      <c r="AS339" s="78">
        <f t="shared" si="334"/>
        <v>0</v>
      </c>
      <c r="AT339" s="78">
        <f t="shared" si="334"/>
        <v>0</v>
      </c>
      <c r="AU339" s="78">
        <f t="shared" si="334"/>
        <v>0</v>
      </c>
      <c r="AV339" s="78">
        <f t="shared" si="334"/>
        <v>0</v>
      </c>
    </row>
    <row r="340" spans="1:48" ht="14.25">
      <c r="A340" s="74"/>
      <c r="B340" s="39">
        <f>IFERROR((INDEX(GrantList[Account],MATCH(A340,GrantList[Fund],0))),0)</f>
        <v>0</v>
      </c>
      <c r="C340" s="39">
        <f>IFERROR((INDEX(GrantList[Fund Desc],MATCH(A340,GrantList[Fund],0))),0)</f>
        <v>0</v>
      </c>
      <c r="D340" s="37">
        <f t="shared" si="335"/>
        <v>0</v>
      </c>
      <c r="E340" s="38">
        <f>IFERROR((INDEX(GrantList[Study Type],MATCH(A340,GrantList[Fund],0))),0)</f>
        <v>0</v>
      </c>
      <c r="F340" s="36" t="str">
        <f t="shared" si="340"/>
        <v>Full Time</v>
      </c>
      <c r="G340" s="35">
        <f>IFERROR((INDEX(GrantList[Budget End Date],MATCH(A340,GrantList[Fund],0))),0)</f>
        <v>0</v>
      </c>
      <c r="H340" s="34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6">
        <f t="shared" si="336"/>
        <v>0</v>
      </c>
      <c r="V340" s="33"/>
      <c r="W340" s="78">
        <f t="shared" si="337"/>
        <v>0</v>
      </c>
      <c r="X340" s="78">
        <f t="shared" si="333"/>
        <v>0</v>
      </c>
      <c r="Y340" s="78">
        <f t="shared" si="333"/>
        <v>0</v>
      </c>
      <c r="Z340" s="78">
        <f t="shared" si="333"/>
        <v>0</v>
      </c>
      <c r="AA340" s="78">
        <f t="shared" si="333"/>
        <v>0</v>
      </c>
      <c r="AB340" s="78">
        <f t="shared" si="333"/>
        <v>0</v>
      </c>
      <c r="AC340" s="78">
        <f t="shared" si="333"/>
        <v>0</v>
      </c>
      <c r="AD340" s="78">
        <f t="shared" si="333"/>
        <v>0</v>
      </c>
      <c r="AE340" s="78">
        <f t="shared" si="333"/>
        <v>0</v>
      </c>
      <c r="AF340" s="78">
        <f t="shared" si="333"/>
        <v>0</v>
      </c>
      <c r="AG340" s="78">
        <f t="shared" si="333"/>
        <v>0</v>
      </c>
      <c r="AH340" s="78">
        <f t="shared" si="333"/>
        <v>0</v>
      </c>
      <c r="AI340" s="79">
        <f t="shared" si="338"/>
        <v>0</v>
      </c>
      <c r="AK340" s="78">
        <f t="shared" si="339"/>
        <v>0</v>
      </c>
      <c r="AL340" s="78">
        <f t="shared" si="334"/>
        <v>0</v>
      </c>
      <c r="AM340" s="78">
        <f t="shared" si="334"/>
        <v>0</v>
      </c>
      <c r="AN340" s="78">
        <f t="shared" si="334"/>
        <v>0</v>
      </c>
      <c r="AO340" s="78">
        <f t="shared" si="334"/>
        <v>0</v>
      </c>
      <c r="AP340" s="78">
        <f t="shared" si="334"/>
        <v>0</v>
      </c>
      <c r="AQ340" s="78">
        <f t="shared" si="334"/>
        <v>0</v>
      </c>
      <c r="AR340" s="78">
        <f t="shared" si="334"/>
        <v>0</v>
      </c>
      <c r="AS340" s="78">
        <f t="shared" si="334"/>
        <v>0</v>
      </c>
      <c r="AT340" s="78">
        <f t="shared" si="334"/>
        <v>0</v>
      </c>
      <c r="AU340" s="78">
        <f t="shared" si="334"/>
        <v>0</v>
      </c>
      <c r="AV340" s="78">
        <f t="shared" si="334"/>
        <v>0</v>
      </c>
    </row>
    <row r="341" spans="1:48" ht="14.25">
      <c r="A341" s="74"/>
      <c r="B341" s="39">
        <f>IFERROR((INDEX(GrantList[Account],MATCH(A341,GrantList[Fund],0))),0)</f>
        <v>0</v>
      </c>
      <c r="C341" s="39">
        <f>IFERROR((INDEX(GrantList[Fund Desc],MATCH(A341,GrantList[Fund],0))),0)</f>
        <v>0</v>
      </c>
      <c r="D341" s="37">
        <f t="shared" si="335"/>
        <v>0</v>
      </c>
      <c r="E341" s="38">
        <f>IFERROR((INDEX(GrantList[Study Type],MATCH(A341,GrantList[Fund],0))),0)</f>
        <v>0</v>
      </c>
      <c r="F341" s="36" t="str">
        <f t="shared" si="340"/>
        <v>Full Time</v>
      </c>
      <c r="G341" s="35">
        <f>IFERROR((INDEX(GrantList[Budget End Date],MATCH(A341,GrantList[Fund],0))),0)</f>
        <v>0</v>
      </c>
      <c r="H341" s="34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6">
        <f t="shared" si="336"/>
        <v>0</v>
      </c>
      <c r="V341" s="33"/>
      <c r="W341" s="78">
        <f t="shared" si="337"/>
        <v>0</v>
      </c>
      <c r="X341" s="78">
        <f t="shared" si="333"/>
        <v>0</v>
      </c>
      <c r="Y341" s="78">
        <f t="shared" si="333"/>
        <v>0</v>
      </c>
      <c r="Z341" s="78">
        <f t="shared" si="333"/>
        <v>0</v>
      </c>
      <c r="AA341" s="78">
        <f t="shared" si="333"/>
        <v>0</v>
      </c>
      <c r="AB341" s="78">
        <f t="shared" si="333"/>
        <v>0</v>
      </c>
      <c r="AC341" s="78">
        <f t="shared" si="333"/>
        <v>0</v>
      </c>
      <c r="AD341" s="78">
        <f t="shared" si="333"/>
        <v>0</v>
      </c>
      <c r="AE341" s="78">
        <f t="shared" si="333"/>
        <v>0</v>
      </c>
      <c r="AF341" s="78">
        <f t="shared" si="333"/>
        <v>0</v>
      </c>
      <c r="AG341" s="78">
        <f t="shared" si="333"/>
        <v>0</v>
      </c>
      <c r="AH341" s="78">
        <f t="shared" si="333"/>
        <v>0</v>
      </c>
      <c r="AI341" s="79">
        <f t="shared" si="338"/>
        <v>0</v>
      </c>
      <c r="AK341" s="78">
        <f t="shared" si="339"/>
        <v>0</v>
      </c>
      <c r="AL341" s="78">
        <f t="shared" si="334"/>
        <v>0</v>
      </c>
      <c r="AM341" s="78">
        <f t="shared" si="334"/>
        <v>0</v>
      </c>
      <c r="AN341" s="78">
        <f t="shared" si="334"/>
        <v>0</v>
      </c>
      <c r="AO341" s="78">
        <f t="shared" si="334"/>
        <v>0</v>
      </c>
      <c r="AP341" s="78">
        <f t="shared" si="334"/>
        <v>0</v>
      </c>
      <c r="AQ341" s="78">
        <f t="shared" si="334"/>
        <v>0</v>
      </c>
      <c r="AR341" s="78">
        <f t="shared" si="334"/>
        <v>0</v>
      </c>
      <c r="AS341" s="78">
        <f t="shared" si="334"/>
        <v>0</v>
      </c>
      <c r="AT341" s="78">
        <f t="shared" si="334"/>
        <v>0</v>
      </c>
      <c r="AU341" s="78">
        <f t="shared" si="334"/>
        <v>0</v>
      </c>
      <c r="AV341" s="78">
        <f t="shared" si="334"/>
        <v>0</v>
      </c>
    </row>
    <row r="342" spans="1:48" ht="14.25">
      <c r="A342" s="74"/>
      <c r="B342" s="39">
        <f>IFERROR((INDEX(GrantList[Account],MATCH(A342,GrantList[Fund],0))),0)</f>
        <v>0</v>
      </c>
      <c r="C342" s="39">
        <f>IFERROR((INDEX(GrantList[Fund Desc],MATCH(A342,GrantList[Fund],0))),0)</f>
        <v>0</v>
      </c>
      <c r="D342" s="37">
        <f t="shared" si="335"/>
        <v>0</v>
      </c>
      <c r="E342" s="38">
        <f>IFERROR((INDEX(GrantList[Study Type],MATCH(A342,GrantList[Fund],0))),0)</f>
        <v>0</v>
      </c>
      <c r="F342" s="36" t="str">
        <f t="shared" si="340"/>
        <v>Full Time</v>
      </c>
      <c r="G342" s="35">
        <f>IFERROR((INDEX(GrantList[Budget End Date],MATCH(A342,GrantList[Fund],0))),0)</f>
        <v>0</v>
      </c>
      <c r="H342" s="34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6">
        <f t="shared" si="336"/>
        <v>0</v>
      </c>
      <c r="V342" s="33"/>
      <c r="W342" s="78">
        <f t="shared" si="337"/>
        <v>0</v>
      </c>
      <c r="X342" s="78">
        <f t="shared" si="333"/>
        <v>0</v>
      </c>
      <c r="Y342" s="78">
        <f t="shared" si="333"/>
        <v>0</v>
      </c>
      <c r="Z342" s="78">
        <f t="shared" si="333"/>
        <v>0</v>
      </c>
      <c r="AA342" s="78">
        <f t="shared" si="333"/>
        <v>0</v>
      </c>
      <c r="AB342" s="78">
        <f t="shared" si="333"/>
        <v>0</v>
      </c>
      <c r="AC342" s="78">
        <f t="shared" si="333"/>
        <v>0</v>
      </c>
      <c r="AD342" s="78">
        <f t="shared" si="333"/>
        <v>0</v>
      </c>
      <c r="AE342" s="78">
        <f t="shared" si="333"/>
        <v>0</v>
      </c>
      <c r="AF342" s="78">
        <f t="shared" si="333"/>
        <v>0</v>
      </c>
      <c r="AG342" s="78">
        <f t="shared" si="333"/>
        <v>0</v>
      </c>
      <c r="AH342" s="78">
        <f t="shared" si="333"/>
        <v>0</v>
      </c>
      <c r="AI342" s="79">
        <f t="shared" si="338"/>
        <v>0</v>
      </c>
      <c r="AK342" s="78">
        <f t="shared" si="339"/>
        <v>0</v>
      </c>
      <c r="AL342" s="78">
        <f t="shared" si="334"/>
        <v>0</v>
      </c>
      <c r="AM342" s="78">
        <f t="shared" si="334"/>
        <v>0</v>
      </c>
      <c r="AN342" s="78">
        <f t="shared" si="334"/>
        <v>0</v>
      </c>
      <c r="AO342" s="78">
        <f t="shared" si="334"/>
        <v>0</v>
      </c>
      <c r="AP342" s="78">
        <f t="shared" si="334"/>
        <v>0</v>
      </c>
      <c r="AQ342" s="78">
        <f t="shared" si="334"/>
        <v>0</v>
      </c>
      <c r="AR342" s="78">
        <f t="shared" si="334"/>
        <v>0</v>
      </c>
      <c r="AS342" s="78">
        <f t="shared" si="334"/>
        <v>0</v>
      </c>
      <c r="AT342" s="78">
        <f t="shared" si="334"/>
        <v>0</v>
      </c>
      <c r="AU342" s="78">
        <f t="shared" si="334"/>
        <v>0</v>
      </c>
      <c r="AV342" s="78">
        <f t="shared" si="334"/>
        <v>0</v>
      </c>
    </row>
    <row r="343" spans="1:48" ht="13.5" customHeight="1">
      <c r="C343" s="32" t="s">
        <v>16</v>
      </c>
      <c r="D343" s="31">
        <f>SUM(D335:D342)</f>
        <v>0</v>
      </c>
      <c r="E343" s="30"/>
      <c r="F343" s="29"/>
      <c r="I343" s="76">
        <f t="shared" ref="I343:T343" si="341">SUM(I335:I342)</f>
        <v>0</v>
      </c>
      <c r="J343" s="76">
        <f t="shared" si="341"/>
        <v>0</v>
      </c>
      <c r="K343" s="76">
        <f t="shared" si="341"/>
        <v>0</v>
      </c>
      <c r="L343" s="76">
        <f t="shared" si="341"/>
        <v>0</v>
      </c>
      <c r="M343" s="76">
        <f t="shared" si="341"/>
        <v>0</v>
      </c>
      <c r="N343" s="76">
        <f t="shared" si="341"/>
        <v>0</v>
      </c>
      <c r="O343" s="76">
        <f t="shared" si="341"/>
        <v>0</v>
      </c>
      <c r="P343" s="76">
        <f t="shared" si="341"/>
        <v>0</v>
      </c>
      <c r="Q343" s="76">
        <f t="shared" si="341"/>
        <v>0</v>
      </c>
      <c r="R343" s="76">
        <f t="shared" si="341"/>
        <v>0</v>
      </c>
      <c r="S343" s="76">
        <f t="shared" si="341"/>
        <v>0</v>
      </c>
      <c r="T343" s="76">
        <f t="shared" si="341"/>
        <v>0</v>
      </c>
      <c r="U343" s="76">
        <f t="shared" si="336"/>
        <v>0</v>
      </c>
      <c r="V343" s="26"/>
      <c r="W343" s="78">
        <f>SUM(W335:W342)</f>
        <v>0</v>
      </c>
      <c r="X343" s="78">
        <f t="shared" ref="X343:AH343" si="342">SUM(X335:X342)</f>
        <v>0</v>
      </c>
      <c r="Y343" s="78">
        <f t="shared" si="342"/>
        <v>0</v>
      </c>
      <c r="Z343" s="78">
        <f t="shared" si="342"/>
        <v>0</v>
      </c>
      <c r="AA343" s="78">
        <f t="shared" si="342"/>
        <v>0</v>
      </c>
      <c r="AB343" s="78">
        <f t="shared" si="342"/>
        <v>0</v>
      </c>
      <c r="AC343" s="78">
        <f t="shared" si="342"/>
        <v>0</v>
      </c>
      <c r="AD343" s="78">
        <f t="shared" si="342"/>
        <v>0</v>
      </c>
      <c r="AE343" s="78">
        <f t="shared" si="342"/>
        <v>0</v>
      </c>
      <c r="AF343" s="78">
        <f t="shared" si="342"/>
        <v>0</v>
      </c>
      <c r="AG343" s="78">
        <f t="shared" si="342"/>
        <v>0</v>
      </c>
      <c r="AH343" s="78">
        <f t="shared" si="342"/>
        <v>0</v>
      </c>
      <c r="AI343" s="78">
        <f t="shared" ref="AI343" si="343">SUM(AI335:AI342)</f>
        <v>0</v>
      </c>
      <c r="AK343" s="78">
        <f>SUM(AK335:AK342)</f>
        <v>0</v>
      </c>
      <c r="AL343" s="78">
        <f t="shared" ref="AL343:AV343" si="344">SUM(AL335:AL342)</f>
        <v>0</v>
      </c>
      <c r="AM343" s="78">
        <f t="shared" si="344"/>
        <v>0</v>
      </c>
      <c r="AN343" s="78">
        <f t="shared" si="344"/>
        <v>0</v>
      </c>
      <c r="AO343" s="78">
        <f t="shared" si="344"/>
        <v>0</v>
      </c>
      <c r="AP343" s="78">
        <f t="shared" si="344"/>
        <v>0</v>
      </c>
      <c r="AQ343" s="78">
        <f t="shared" si="344"/>
        <v>0</v>
      </c>
      <c r="AR343" s="78">
        <f t="shared" si="344"/>
        <v>0</v>
      </c>
      <c r="AS343" s="78">
        <f t="shared" si="344"/>
        <v>0</v>
      </c>
      <c r="AT343" s="78">
        <f t="shared" si="344"/>
        <v>0</v>
      </c>
      <c r="AU343" s="78">
        <f t="shared" si="344"/>
        <v>0</v>
      </c>
      <c r="AV343" s="78">
        <f t="shared" si="344"/>
        <v>0</v>
      </c>
    </row>
    <row r="344" spans="1:48">
      <c r="D344" s="25">
        <f>+D343-D332</f>
        <v>0</v>
      </c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7"/>
      <c r="V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</row>
    <row r="345" spans="1:48">
      <c r="D345" s="25"/>
    </row>
    <row r="346" spans="1:48">
      <c r="D346" s="25"/>
    </row>
    <row r="347" spans="1:48" ht="12.75">
      <c r="A347" s="47" t="s">
        <v>90</v>
      </c>
      <c r="B347" s="47"/>
      <c r="D347" s="46"/>
      <c r="E347" s="45">
        <f>D347/12</f>
        <v>0</v>
      </c>
      <c r="F347" s="24" t="s">
        <v>24</v>
      </c>
      <c r="AL347" s="73">
        <v>0.30499999999999999</v>
      </c>
      <c r="AM347" s="73">
        <v>0.09</v>
      </c>
      <c r="AO347" s="73">
        <v>0.32600000000000001</v>
      </c>
    </row>
    <row r="348" spans="1:48" ht="12.75">
      <c r="A348" s="47" t="s">
        <v>91</v>
      </c>
      <c r="B348" s="44"/>
      <c r="J348" s="43"/>
      <c r="K348" s="43"/>
      <c r="L348" s="43"/>
      <c r="M348" s="43"/>
      <c r="N348" s="43"/>
      <c r="AK348" s="24" t="s">
        <v>23</v>
      </c>
    </row>
    <row r="349" spans="1:48">
      <c r="A349" s="42" t="s">
        <v>15</v>
      </c>
      <c r="B349" s="42" t="s">
        <v>14</v>
      </c>
      <c r="C349" s="42" t="s">
        <v>13</v>
      </c>
      <c r="D349" s="42" t="s">
        <v>21</v>
      </c>
      <c r="E349" s="42" t="s">
        <v>22</v>
      </c>
      <c r="F349" s="42" t="s">
        <v>20</v>
      </c>
      <c r="G349" s="42" t="s">
        <v>19</v>
      </c>
      <c r="I349" s="40">
        <f>I334</f>
        <v>44743</v>
      </c>
      <c r="J349" s="40">
        <f t="shared" ref="J349:T349" si="345">J334</f>
        <v>44774</v>
      </c>
      <c r="K349" s="40">
        <f t="shared" si="345"/>
        <v>44805</v>
      </c>
      <c r="L349" s="40">
        <f t="shared" si="345"/>
        <v>44835</v>
      </c>
      <c r="M349" s="40">
        <f t="shared" si="345"/>
        <v>44866</v>
      </c>
      <c r="N349" s="40">
        <f t="shared" si="345"/>
        <v>44896</v>
      </c>
      <c r="O349" s="40">
        <f t="shared" si="345"/>
        <v>44927</v>
      </c>
      <c r="P349" s="40">
        <f t="shared" si="345"/>
        <v>44958</v>
      </c>
      <c r="Q349" s="40">
        <f t="shared" si="345"/>
        <v>44986</v>
      </c>
      <c r="R349" s="40">
        <f t="shared" si="345"/>
        <v>45017</v>
      </c>
      <c r="S349" s="40">
        <f t="shared" si="345"/>
        <v>45047</v>
      </c>
      <c r="T349" s="40">
        <f t="shared" si="345"/>
        <v>45078</v>
      </c>
      <c r="U349" s="41" t="s">
        <v>57</v>
      </c>
      <c r="W349" s="40">
        <f>I349</f>
        <v>44743</v>
      </c>
      <c r="X349" s="40">
        <f t="shared" ref="X349:AH349" si="346">J349</f>
        <v>44774</v>
      </c>
      <c r="Y349" s="40">
        <f t="shared" si="346"/>
        <v>44805</v>
      </c>
      <c r="Z349" s="40">
        <f t="shared" si="346"/>
        <v>44835</v>
      </c>
      <c r="AA349" s="40">
        <f t="shared" si="346"/>
        <v>44866</v>
      </c>
      <c r="AB349" s="40">
        <f t="shared" si="346"/>
        <v>44896</v>
      </c>
      <c r="AC349" s="40">
        <f t="shared" si="346"/>
        <v>44927</v>
      </c>
      <c r="AD349" s="40">
        <f t="shared" si="346"/>
        <v>44958</v>
      </c>
      <c r="AE349" s="40">
        <f t="shared" si="346"/>
        <v>44986</v>
      </c>
      <c r="AF349" s="40">
        <f t="shared" si="346"/>
        <v>45017</v>
      </c>
      <c r="AG349" s="40">
        <f t="shared" si="346"/>
        <v>45047</v>
      </c>
      <c r="AH349" s="40">
        <f t="shared" si="346"/>
        <v>45078</v>
      </c>
      <c r="AI349" s="41" t="s">
        <v>18</v>
      </c>
      <c r="AK349" s="40">
        <f>W349</f>
        <v>44743</v>
      </c>
      <c r="AL349" s="40">
        <f t="shared" ref="AL349:AV349" si="347">X349</f>
        <v>44774</v>
      </c>
      <c r="AM349" s="40">
        <f t="shared" si="347"/>
        <v>44805</v>
      </c>
      <c r="AN349" s="40">
        <f t="shared" si="347"/>
        <v>44835</v>
      </c>
      <c r="AO349" s="40">
        <f t="shared" si="347"/>
        <v>44866</v>
      </c>
      <c r="AP349" s="40">
        <f t="shared" si="347"/>
        <v>44896</v>
      </c>
      <c r="AQ349" s="40">
        <f t="shared" si="347"/>
        <v>44927</v>
      </c>
      <c r="AR349" s="40">
        <f t="shared" si="347"/>
        <v>44958</v>
      </c>
      <c r="AS349" s="40">
        <f t="shared" si="347"/>
        <v>44986</v>
      </c>
      <c r="AT349" s="40">
        <f t="shared" si="347"/>
        <v>45017</v>
      </c>
      <c r="AU349" s="40">
        <f t="shared" si="347"/>
        <v>45047</v>
      </c>
      <c r="AV349" s="40">
        <f t="shared" si="347"/>
        <v>45078</v>
      </c>
    </row>
    <row r="350" spans="1:48" ht="14.25">
      <c r="A350" s="74"/>
      <c r="B350" s="39">
        <f>IFERROR((INDEX(GrantList[Account],MATCH(A350,GrantList[Fund],0))),0)</f>
        <v>0</v>
      </c>
      <c r="C350" s="39">
        <f>IFERROR((INDEX(GrantList[Fund Desc],MATCH(A350,GrantList[Fund],0))),0)</f>
        <v>0</v>
      </c>
      <c r="D350" s="37">
        <f>+AI350</f>
        <v>0</v>
      </c>
      <c r="E350" s="38">
        <f>IFERROR((INDEX(GrantList[Study Type],MATCH(A350,GrantList[Fund],0))),0)</f>
        <v>0</v>
      </c>
      <c r="F350" s="36" t="s">
        <v>17</v>
      </c>
      <c r="G350" s="35">
        <f>IFERROR((INDEX(GrantList[Budget End Date],MATCH(A350,GrantList[Fund],0))),0)</f>
        <v>0</v>
      </c>
      <c r="H350" s="34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6">
        <f>SUM(I350:T350)/12</f>
        <v>0</v>
      </c>
      <c r="V350" s="33"/>
      <c r="W350" s="78">
        <f>IF(W$4&lt;$G350,I350*$E$347,0)</f>
        <v>0</v>
      </c>
      <c r="X350" s="78">
        <f t="shared" ref="X350:AH357" si="348">IF(X$4&lt;$G350,J350*$E$347,0)</f>
        <v>0</v>
      </c>
      <c r="Y350" s="78">
        <f t="shared" si="348"/>
        <v>0</v>
      </c>
      <c r="Z350" s="78">
        <f t="shared" si="348"/>
        <v>0</v>
      </c>
      <c r="AA350" s="78">
        <f t="shared" si="348"/>
        <v>0</v>
      </c>
      <c r="AB350" s="78">
        <f t="shared" si="348"/>
        <v>0</v>
      </c>
      <c r="AC350" s="78">
        <f t="shared" si="348"/>
        <v>0</v>
      </c>
      <c r="AD350" s="78">
        <f t="shared" si="348"/>
        <v>0</v>
      </c>
      <c r="AE350" s="78">
        <f t="shared" si="348"/>
        <v>0</v>
      </c>
      <c r="AF350" s="78">
        <f t="shared" si="348"/>
        <v>0</v>
      </c>
      <c r="AG350" s="78">
        <f t="shared" si="348"/>
        <v>0</v>
      </c>
      <c r="AH350" s="78">
        <f t="shared" si="348"/>
        <v>0</v>
      </c>
      <c r="AI350" s="79">
        <f>SUM(W350:AH350)</f>
        <v>0</v>
      </c>
      <c r="AK350" s="78">
        <f>IF(AND(AK$4&lt;=$G350,$F350="Full Time",$E350="Non-Federal"),W350*$AO$2,IF(AND(AK$4&lt;=$G350,$F350="Full Time",$E350="Federal"),W350*$AL$2,(IF(AND(AK$4&lt;=$G350,$F350="Part Time"),$W350*$AM$2,0))))</f>
        <v>0</v>
      </c>
      <c r="AL350" s="78">
        <f t="shared" ref="AL350:AV357" si="349">IF(AND(AL$4&lt;=$G350,$F350="Full Time",$E350="Non-Federal"),X350*$AO$2,IF(AND(AL$4&lt;=$G350,$F350="Full Time",$E350="Federal"),X350*$AL$2,(IF(AND(AL$4&lt;=$G350,$F350="Part Time"),$W350*$AM$2,0))))</f>
        <v>0</v>
      </c>
      <c r="AM350" s="78">
        <f t="shared" si="349"/>
        <v>0</v>
      </c>
      <c r="AN350" s="78">
        <f t="shared" si="349"/>
        <v>0</v>
      </c>
      <c r="AO350" s="78">
        <f t="shared" si="349"/>
        <v>0</v>
      </c>
      <c r="AP350" s="78">
        <f t="shared" si="349"/>
        <v>0</v>
      </c>
      <c r="AQ350" s="78">
        <f t="shared" si="349"/>
        <v>0</v>
      </c>
      <c r="AR350" s="78">
        <f t="shared" si="349"/>
        <v>0</v>
      </c>
      <c r="AS350" s="78">
        <f t="shared" si="349"/>
        <v>0</v>
      </c>
      <c r="AT350" s="78">
        <f t="shared" si="349"/>
        <v>0</v>
      </c>
      <c r="AU350" s="78">
        <f t="shared" si="349"/>
        <v>0</v>
      </c>
      <c r="AV350" s="78">
        <f t="shared" si="349"/>
        <v>0</v>
      </c>
    </row>
    <row r="351" spans="1:48" ht="14.25">
      <c r="A351" s="74"/>
      <c r="B351" s="39">
        <f>IFERROR((INDEX(GrantList[Account],MATCH(A351,GrantList[Fund],0))),0)</f>
        <v>0</v>
      </c>
      <c r="C351" s="39">
        <f>IFERROR((INDEX(GrantList[Fund Desc],MATCH(A351,GrantList[Fund],0))),0)</f>
        <v>0</v>
      </c>
      <c r="D351" s="37">
        <f t="shared" ref="D351:D357" si="350">+AI351</f>
        <v>0</v>
      </c>
      <c r="E351" s="38">
        <f>IFERROR((INDEX(GrantList[Study Type],MATCH(A351,GrantList[Fund],0))),0)</f>
        <v>0</v>
      </c>
      <c r="F351" s="36" t="str">
        <f>F350</f>
        <v>Full Time</v>
      </c>
      <c r="G351" s="35">
        <f>IFERROR((INDEX(GrantList[Budget End Date],MATCH(A351,GrantList[Fund],0))),0)</f>
        <v>0</v>
      </c>
      <c r="H351" s="34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6">
        <f t="shared" ref="U351:U358" si="351">SUM(I351:T351)/12</f>
        <v>0</v>
      </c>
      <c r="V351" s="33"/>
      <c r="W351" s="78">
        <f t="shared" ref="W351:W357" si="352">IF(W$4&lt;$G351,I351*$E$347,0)</f>
        <v>0</v>
      </c>
      <c r="X351" s="78">
        <f t="shared" si="348"/>
        <v>0</v>
      </c>
      <c r="Y351" s="78">
        <f t="shared" si="348"/>
        <v>0</v>
      </c>
      <c r="Z351" s="78">
        <f t="shared" si="348"/>
        <v>0</v>
      </c>
      <c r="AA351" s="78">
        <f t="shared" si="348"/>
        <v>0</v>
      </c>
      <c r="AB351" s="78">
        <f t="shared" si="348"/>
        <v>0</v>
      </c>
      <c r="AC351" s="78">
        <f t="shared" si="348"/>
        <v>0</v>
      </c>
      <c r="AD351" s="78">
        <f t="shared" si="348"/>
        <v>0</v>
      </c>
      <c r="AE351" s="78">
        <f t="shared" si="348"/>
        <v>0</v>
      </c>
      <c r="AF351" s="78">
        <f t="shared" si="348"/>
        <v>0</v>
      </c>
      <c r="AG351" s="78">
        <f t="shared" si="348"/>
        <v>0</v>
      </c>
      <c r="AH351" s="78">
        <f t="shared" si="348"/>
        <v>0</v>
      </c>
      <c r="AI351" s="79">
        <f t="shared" ref="AI351:AI357" si="353">SUM(W351:AH351)</f>
        <v>0</v>
      </c>
      <c r="AK351" s="78">
        <f t="shared" ref="AK351:AK357" si="354">IF(AND(AK$4&lt;=$G351,$F351="Full Time",$E351="Non-Federal"),W351*$AO$2,IF(AND(AK$4&lt;=$G351,$F351="Full Time",$E351="Federal"),W351*$AL$2,(IF(AND(AK$4&lt;=$G351,$F351="Part Time"),$W351*$AM$2,0))))</f>
        <v>0</v>
      </c>
      <c r="AL351" s="78">
        <f t="shared" si="349"/>
        <v>0</v>
      </c>
      <c r="AM351" s="78">
        <f t="shared" si="349"/>
        <v>0</v>
      </c>
      <c r="AN351" s="78">
        <f t="shared" si="349"/>
        <v>0</v>
      </c>
      <c r="AO351" s="78">
        <f t="shared" si="349"/>
        <v>0</v>
      </c>
      <c r="AP351" s="78">
        <f t="shared" si="349"/>
        <v>0</v>
      </c>
      <c r="AQ351" s="78">
        <f t="shared" si="349"/>
        <v>0</v>
      </c>
      <c r="AR351" s="78">
        <f t="shared" si="349"/>
        <v>0</v>
      </c>
      <c r="AS351" s="78">
        <f t="shared" si="349"/>
        <v>0</v>
      </c>
      <c r="AT351" s="78">
        <f t="shared" si="349"/>
        <v>0</v>
      </c>
      <c r="AU351" s="78">
        <f t="shared" si="349"/>
        <v>0</v>
      </c>
      <c r="AV351" s="78">
        <f t="shared" si="349"/>
        <v>0</v>
      </c>
    </row>
    <row r="352" spans="1:48" ht="14.25">
      <c r="A352" s="74"/>
      <c r="B352" s="39">
        <f>IFERROR((INDEX(GrantList[Account],MATCH(A352,GrantList[Fund],0))),0)</f>
        <v>0</v>
      </c>
      <c r="C352" s="39">
        <f>IFERROR((INDEX(GrantList[Fund Desc],MATCH(A352,GrantList[Fund],0))),0)</f>
        <v>0</v>
      </c>
      <c r="D352" s="37">
        <f t="shared" si="350"/>
        <v>0</v>
      </c>
      <c r="E352" s="38">
        <f>IFERROR((INDEX(GrantList[Study Type],MATCH(A352,GrantList[Fund],0))),0)</f>
        <v>0</v>
      </c>
      <c r="F352" s="36" t="str">
        <f t="shared" ref="F352:F357" si="355">F351</f>
        <v>Full Time</v>
      </c>
      <c r="G352" s="35">
        <f>IFERROR((INDEX(GrantList[Budget End Date],MATCH(A352,GrantList[Fund],0))),0)</f>
        <v>0</v>
      </c>
      <c r="H352" s="34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6">
        <f t="shared" si="351"/>
        <v>0</v>
      </c>
      <c r="V352" s="33"/>
      <c r="W352" s="78">
        <f t="shared" si="352"/>
        <v>0</v>
      </c>
      <c r="X352" s="78">
        <f t="shared" si="348"/>
        <v>0</v>
      </c>
      <c r="Y352" s="78">
        <f t="shared" si="348"/>
        <v>0</v>
      </c>
      <c r="Z352" s="78">
        <f t="shared" si="348"/>
        <v>0</v>
      </c>
      <c r="AA352" s="78">
        <f t="shared" si="348"/>
        <v>0</v>
      </c>
      <c r="AB352" s="78">
        <f t="shared" si="348"/>
        <v>0</v>
      </c>
      <c r="AC352" s="78">
        <f t="shared" si="348"/>
        <v>0</v>
      </c>
      <c r="AD352" s="78">
        <f t="shared" si="348"/>
        <v>0</v>
      </c>
      <c r="AE352" s="78">
        <f t="shared" si="348"/>
        <v>0</v>
      </c>
      <c r="AF352" s="78">
        <f t="shared" si="348"/>
        <v>0</v>
      </c>
      <c r="AG352" s="78">
        <f t="shared" si="348"/>
        <v>0</v>
      </c>
      <c r="AH352" s="78">
        <f t="shared" si="348"/>
        <v>0</v>
      </c>
      <c r="AI352" s="79">
        <f t="shared" si="353"/>
        <v>0</v>
      </c>
      <c r="AK352" s="78">
        <f t="shared" si="354"/>
        <v>0</v>
      </c>
      <c r="AL352" s="78">
        <f t="shared" si="349"/>
        <v>0</v>
      </c>
      <c r="AM352" s="78">
        <f t="shared" si="349"/>
        <v>0</v>
      </c>
      <c r="AN352" s="78">
        <f t="shared" si="349"/>
        <v>0</v>
      </c>
      <c r="AO352" s="78">
        <f t="shared" si="349"/>
        <v>0</v>
      </c>
      <c r="AP352" s="78">
        <f t="shared" si="349"/>
        <v>0</v>
      </c>
      <c r="AQ352" s="78">
        <f t="shared" si="349"/>
        <v>0</v>
      </c>
      <c r="AR352" s="78">
        <f t="shared" si="349"/>
        <v>0</v>
      </c>
      <c r="AS352" s="78">
        <f t="shared" si="349"/>
        <v>0</v>
      </c>
      <c r="AT352" s="78">
        <f t="shared" si="349"/>
        <v>0</v>
      </c>
      <c r="AU352" s="78">
        <f t="shared" si="349"/>
        <v>0</v>
      </c>
      <c r="AV352" s="78">
        <f t="shared" si="349"/>
        <v>0</v>
      </c>
    </row>
    <row r="353" spans="1:48" ht="14.25">
      <c r="A353" s="74"/>
      <c r="B353" s="39">
        <f>IFERROR((INDEX(GrantList[Account],MATCH(A353,GrantList[Fund],0))),0)</f>
        <v>0</v>
      </c>
      <c r="C353" s="39">
        <f>IFERROR((INDEX(GrantList[Fund Desc],MATCH(A353,GrantList[Fund],0))),0)</f>
        <v>0</v>
      </c>
      <c r="D353" s="37">
        <f t="shared" si="350"/>
        <v>0</v>
      </c>
      <c r="E353" s="38">
        <f>IFERROR((INDEX(GrantList[Study Type],MATCH(A353,GrantList[Fund],0))),0)</f>
        <v>0</v>
      </c>
      <c r="F353" s="36" t="str">
        <f t="shared" si="355"/>
        <v>Full Time</v>
      </c>
      <c r="G353" s="35">
        <f>IFERROR((INDEX(GrantList[Budget End Date],MATCH(A353,GrantList[Fund],0))),0)</f>
        <v>0</v>
      </c>
      <c r="H353" s="34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6">
        <f t="shared" si="351"/>
        <v>0</v>
      </c>
      <c r="V353" s="33"/>
      <c r="W353" s="78">
        <f t="shared" si="352"/>
        <v>0</v>
      </c>
      <c r="X353" s="78">
        <f t="shared" si="348"/>
        <v>0</v>
      </c>
      <c r="Y353" s="78">
        <f t="shared" si="348"/>
        <v>0</v>
      </c>
      <c r="Z353" s="78">
        <f t="shared" si="348"/>
        <v>0</v>
      </c>
      <c r="AA353" s="78">
        <f t="shared" si="348"/>
        <v>0</v>
      </c>
      <c r="AB353" s="78">
        <f t="shared" si="348"/>
        <v>0</v>
      </c>
      <c r="AC353" s="78">
        <f t="shared" si="348"/>
        <v>0</v>
      </c>
      <c r="AD353" s="78">
        <f t="shared" si="348"/>
        <v>0</v>
      </c>
      <c r="AE353" s="78">
        <f t="shared" si="348"/>
        <v>0</v>
      </c>
      <c r="AF353" s="78">
        <f t="shared" si="348"/>
        <v>0</v>
      </c>
      <c r="AG353" s="78">
        <f t="shared" si="348"/>
        <v>0</v>
      </c>
      <c r="AH353" s="78">
        <f t="shared" si="348"/>
        <v>0</v>
      </c>
      <c r="AI353" s="79">
        <f t="shared" si="353"/>
        <v>0</v>
      </c>
      <c r="AK353" s="78">
        <f t="shared" si="354"/>
        <v>0</v>
      </c>
      <c r="AL353" s="78">
        <f t="shared" si="349"/>
        <v>0</v>
      </c>
      <c r="AM353" s="78">
        <f t="shared" si="349"/>
        <v>0</v>
      </c>
      <c r="AN353" s="78">
        <f t="shared" si="349"/>
        <v>0</v>
      </c>
      <c r="AO353" s="78">
        <f t="shared" si="349"/>
        <v>0</v>
      </c>
      <c r="AP353" s="78">
        <f t="shared" si="349"/>
        <v>0</v>
      </c>
      <c r="AQ353" s="78">
        <f t="shared" si="349"/>
        <v>0</v>
      </c>
      <c r="AR353" s="78">
        <f t="shared" si="349"/>
        <v>0</v>
      </c>
      <c r="AS353" s="78">
        <f t="shared" si="349"/>
        <v>0</v>
      </c>
      <c r="AT353" s="78">
        <f t="shared" si="349"/>
        <v>0</v>
      </c>
      <c r="AU353" s="78">
        <f t="shared" si="349"/>
        <v>0</v>
      </c>
      <c r="AV353" s="78">
        <f t="shared" si="349"/>
        <v>0</v>
      </c>
    </row>
    <row r="354" spans="1:48" ht="14.25">
      <c r="A354" s="74"/>
      <c r="B354" s="39">
        <f>IFERROR((INDEX(GrantList[Account],MATCH(A354,GrantList[Fund],0))),0)</f>
        <v>0</v>
      </c>
      <c r="C354" s="39">
        <f>IFERROR((INDEX(GrantList[Fund Desc],MATCH(A354,GrantList[Fund],0))),0)</f>
        <v>0</v>
      </c>
      <c r="D354" s="37">
        <f t="shared" si="350"/>
        <v>0</v>
      </c>
      <c r="E354" s="38">
        <f>IFERROR((INDEX(GrantList[Study Type],MATCH(A354,GrantList[Fund],0))),0)</f>
        <v>0</v>
      </c>
      <c r="F354" s="36" t="str">
        <f t="shared" si="355"/>
        <v>Full Time</v>
      </c>
      <c r="G354" s="35">
        <f>IFERROR((INDEX(GrantList[Budget End Date],MATCH(A354,GrantList[Fund],0))),0)</f>
        <v>0</v>
      </c>
      <c r="H354" s="34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6">
        <f t="shared" si="351"/>
        <v>0</v>
      </c>
      <c r="V354" s="33"/>
      <c r="W354" s="78">
        <f t="shared" si="352"/>
        <v>0</v>
      </c>
      <c r="X354" s="78">
        <f t="shared" si="348"/>
        <v>0</v>
      </c>
      <c r="Y354" s="78">
        <f t="shared" si="348"/>
        <v>0</v>
      </c>
      <c r="Z354" s="78">
        <f t="shared" si="348"/>
        <v>0</v>
      </c>
      <c r="AA354" s="78">
        <f t="shared" si="348"/>
        <v>0</v>
      </c>
      <c r="AB354" s="78">
        <f t="shared" si="348"/>
        <v>0</v>
      </c>
      <c r="AC354" s="78">
        <f t="shared" si="348"/>
        <v>0</v>
      </c>
      <c r="AD354" s="78">
        <f t="shared" si="348"/>
        <v>0</v>
      </c>
      <c r="AE354" s="78">
        <f t="shared" si="348"/>
        <v>0</v>
      </c>
      <c r="AF354" s="78">
        <f t="shared" si="348"/>
        <v>0</v>
      </c>
      <c r="AG354" s="78">
        <f t="shared" si="348"/>
        <v>0</v>
      </c>
      <c r="AH354" s="78">
        <f t="shared" si="348"/>
        <v>0</v>
      </c>
      <c r="AI354" s="79">
        <f t="shared" si="353"/>
        <v>0</v>
      </c>
      <c r="AK354" s="78">
        <f t="shared" si="354"/>
        <v>0</v>
      </c>
      <c r="AL354" s="78">
        <f t="shared" si="349"/>
        <v>0</v>
      </c>
      <c r="AM354" s="78">
        <f t="shared" si="349"/>
        <v>0</v>
      </c>
      <c r="AN354" s="78">
        <f t="shared" si="349"/>
        <v>0</v>
      </c>
      <c r="AO354" s="78">
        <f t="shared" si="349"/>
        <v>0</v>
      </c>
      <c r="AP354" s="78">
        <f t="shared" si="349"/>
        <v>0</v>
      </c>
      <c r="AQ354" s="78">
        <f t="shared" si="349"/>
        <v>0</v>
      </c>
      <c r="AR354" s="78">
        <f t="shared" si="349"/>
        <v>0</v>
      </c>
      <c r="AS354" s="78">
        <f t="shared" si="349"/>
        <v>0</v>
      </c>
      <c r="AT354" s="78">
        <f t="shared" si="349"/>
        <v>0</v>
      </c>
      <c r="AU354" s="78">
        <f t="shared" si="349"/>
        <v>0</v>
      </c>
      <c r="AV354" s="78">
        <f t="shared" si="349"/>
        <v>0</v>
      </c>
    </row>
    <row r="355" spans="1:48" ht="14.25">
      <c r="A355" s="74"/>
      <c r="B355" s="39">
        <f>IFERROR((INDEX(GrantList[Account],MATCH(A355,GrantList[Fund],0))),0)</f>
        <v>0</v>
      </c>
      <c r="C355" s="39">
        <f>IFERROR((INDEX(GrantList[Fund Desc],MATCH(A355,GrantList[Fund],0))),0)</f>
        <v>0</v>
      </c>
      <c r="D355" s="37">
        <f t="shared" si="350"/>
        <v>0</v>
      </c>
      <c r="E355" s="38">
        <f>IFERROR((INDEX(GrantList[Study Type],MATCH(A355,GrantList[Fund],0))),0)</f>
        <v>0</v>
      </c>
      <c r="F355" s="36" t="str">
        <f t="shared" si="355"/>
        <v>Full Time</v>
      </c>
      <c r="G355" s="35">
        <f>IFERROR((INDEX(GrantList[Budget End Date],MATCH(A355,GrantList[Fund],0))),0)</f>
        <v>0</v>
      </c>
      <c r="H355" s="34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6">
        <f t="shared" si="351"/>
        <v>0</v>
      </c>
      <c r="V355" s="33"/>
      <c r="W355" s="78">
        <f t="shared" si="352"/>
        <v>0</v>
      </c>
      <c r="X355" s="78">
        <f t="shared" si="348"/>
        <v>0</v>
      </c>
      <c r="Y355" s="78">
        <f t="shared" si="348"/>
        <v>0</v>
      </c>
      <c r="Z355" s="78">
        <f t="shared" si="348"/>
        <v>0</v>
      </c>
      <c r="AA355" s="78">
        <f t="shared" si="348"/>
        <v>0</v>
      </c>
      <c r="AB355" s="78">
        <f t="shared" si="348"/>
        <v>0</v>
      </c>
      <c r="AC355" s="78">
        <f t="shared" si="348"/>
        <v>0</v>
      </c>
      <c r="AD355" s="78">
        <f t="shared" si="348"/>
        <v>0</v>
      </c>
      <c r="AE355" s="78">
        <f t="shared" si="348"/>
        <v>0</v>
      </c>
      <c r="AF355" s="78">
        <f t="shared" si="348"/>
        <v>0</v>
      </c>
      <c r="AG355" s="78">
        <f t="shared" si="348"/>
        <v>0</v>
      </c>
      <c r="AH355" s="78">
        <f t="shared" si="348"/>
        <v>0</v>
      </c>
      <c r="AI355" s="79">
        <f t="shared" si="353"/>
        <v>0</v>
      </c>
      <c r="AK355" s="78">
        <f t="shared" si="354"/>
        <v>0</v>
      </c>
      <c r="AL355" s="78">
        <f t="shared" si="349"/>
        <v>0</v>
      </c>
      <c r="AM355" s="78">
        <f t="shared" si="349"/>
        <v>0</v>
      </c>
      <c r="AN355" s="78">
        <f t="shared" si="349"/>
        <v>0</v>
      </c>
      <c r="AO355" s="78">
        <f t="shared" si="349"/>
        <v>0</v>
      </c>
      <c r="AP355" s="78">
        <f t="shared" si="349"/>
        <v>0</v>
      </c>
      <c r="AQ355" s="78">
        <f t="shared" si="349"/>
        <v>0</v>
      </c>
      <c r="AR355" s="78">
        <f t="shared" si="349"/>
        <v>0</v>
      </c>
      <c r="AS355" s="78">
        <f t="shared" si="349"/>
        <v>0</v>
      </c>
      <c r="AT355" s="78">
        <f t="shared" si="349"/>
        <v>0</v>
      </c>
      <c r="AU355" s="78">
        <f t="shared" si="349"/>
        <v>0</v>
      </c>
      <c r="AV355" s="78">
        <f t="shared" si="349"/>
        <v>0</v>
      </c>
    </row>
    <row r="356" spans="1:48" ht="14.25">
      <c r="A356" s="74"/>
      <c r="B356" s="39">
        <f>IFERROR((INDEX(GrantList[Account],MATCH(A356,GrantList[Fund],0))),0)</f>
        <v>0</v>
      </c>
      <c r="C356" s="39">
        <f>IFERROR((INDEX(GrantList[Fund Desc],MATCH(A356,GrantList[Fund],0))),0)</f>
        <v>0</v>
      </c>
      <c r="D356" s="37">
        <f t="shared" si="350"/>
        <v>0</v>
      </c>
      <c r="E356" s="38">
        <f>IFERROR((INDEX(GrantList[Study Type],MATCH(A356,GrantList[Fund],0))),0)</f>
        <v>0</v>
      </c>
      <c r="F356" s="36" t="str">
        <f t="shared" si="355"/>
        <v>Full Time</v>
      </c>
      <c r="G356" s="35">
        <f>IFERROR((INDEX(GrantList[Budget End Date],MATCH(A356,GrantList[Fund],0))),0)</f>
        <v>0</v>
      </c>
      <c r="H356" s="34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6">
        <f t="shared" si="351"/>
        <v>0</v>
      </c>
      <c r="V356" s="33"/>
      <c r="W356" s="78">
        <f t="shared" si="352"/>
        <v>0</v>
      </c>
      <c r="X356" s="78">
        <f t="shared" si="348"/>
        <v>0</v>
      </c>
      <c r="Y356" s="78">
        <f t="shared" si="348"/>
        <v>0</v>
      </c>
      <c r="Z356" s="78">
        <f t="shared" si="348"/>
        <v>0</v>
      </c>
      <c r="AA356" s="78">
        <f t="shared" si="348"/>
        <v>0</v>
      </c>
      <c r="AB356" s="78">
        <f t="shared" si="348"/>
        <v>0</v>
      </c>
      <c r="AC356" s="78">
        <f t="shared" si="348"/>
        <v>0</v>
      </c>
      <c r="AD356" s="78">
        <f t="shared" si="348"/>
        <v>0</v>
      </c>
      <c r="AE356" s="78">
        <f t="shared" si="348"/>
        <v>0</v>
      </c>
      <c r="AF356" s="78">
        <f t="shared" si="348"/>
        <v>0</v>
      </c>
      <c r="AG356" s="78">
        <f t="shared" si="348"/>
        <v>0</v>
      </c>
      <c r="AH356" s="78">
        <f t="shared" si="348"/>
        <v>0</v>
      </c>
      <c r="AI356" s="79">
        <f t="shared" si="353"/>
        <v>0</v>
      </c>
      <c r="AK356" s="78">
        <f t="shared" si="354"/>
        <v>0</v>
      </c>
      <c r="AL356" s="78">
        <f t="shared" si="349"/>
        <v>0</v>
      </c>
      <c r="AM356" s="78">
        <f t="shared" si="349"/>
        <v>0</v>
      </c>
      <c r="AN356" s="78">
        <f t="shared" si="349"/>
        <v>0</v>
      </c>
      <c r="AO356" s="78">
        <f t="shared" si="349"/>
        <v>0</v>
      </c>
      <c r="AP356" s="78">
        <f t="shared" si="349"/>
        <v>0</v>
      </c>
      <c r="AQ356" s="78">
        <f t="shared" si="349"/>
        <v>0</v>
      </c>
      <c r="AR356" s="78">
        <f t="shared" si="349"/>
        <v>0</v>
      </c>
      <c r="AS356" s="78">
        <f t="shared" si="349"/>
        <v>0</v>
      </c>
      <c r="AT356" s="78">
        <f t="shared" si="349"/>
        <v>0</v>
      </c>
      <c r="AU356" s="78">
        <f t="shared" si="349"/>
        <v>0</v>
      </c>
      <c r="AV356" s="78">
        <f t="shared" si="349"/>
        <v>0</v>
      </c>
    </row>
    <row r="357" spans="1:48" ht="14.25">
      <c r="A357" s="74"/>
      <c r="B357" s="39">
        <f>IFERROR((INDEX(GrantList[Account],MATCH(A357,GrantList[Fund],0))),0)</f>
        <v>0</v>
      </c>
      <c r="C357" s="39">
        <f>IFERROR((INDEX(GrantList[Fund Desc],MATCH(A357,GrantList[Fund],0))),0)</f>
        <v>0</v>
      </c>
      <c r="D357" s="37">
        <f t="shared" si="350"/>
        <v>0</v>
      </c>
      <c r="E357" s="38">
        <f>IFERROR((INDEX(GrantList[Study Type],MATCH(A357,GrantList[Fund],0))),0)</f>
        <v>0</v>
      </c>
      <c r="F357" s="36" t="str">
        <f t="shared" si="355"/>
        <v>Full Time</v>
      </c>
      <c r="G357" s="35">
        <f>IFERROR((INDEX(GrantList[Budget End Date],MATCH(A357,GrantList[Fund],0))),0)</f>
        <v>0</v>
      </c>
      <c r="H357" s="34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6">
        <f t="shared" si="351"/>
        <v>0</v>
      </c>
      <c r="V357" s="33"/>
      <c r="W357" s="78">
        <f t="shared" si="352"/>
        <v>0</v>
      </c>
      <c r="X357" s="78">
        <f t="shared" si="348"/>
        <v>0</v>
      </c>
      <c r="Y357" s="78">
        <f t="shared" si="348"/>
        <v>0</v>
      </c>
      <c r="Z357" s="78">
        <f t="shared" si="348"/>
        <v>0</v>
      </c>
      <c r="AA357" s="78">
        <f t="shared" si="348"/>
        <v>0</v>
      </c>
      <c r="AB357" s="78">
        <f t="shared" si="348"/>
        <v>0</v>
      </c>
      <c r="AC357" s="78">
        <f t="shared" si="348"/>
        <v>0</v>
      </c>
      <c r="AD357" s="78">
        <f t="shared" si="348"/>
        <v>0</v>
      </c>
      <c r="AE357" s="78">
        <f t="shared" si="348"/>
        <v>0</v>
      </c>
      <c r="AF357" s="78">
        <f t="shared" si="348"/>
        <v>0</v>
      </c>
      <c r="AG357" s="78">
        <f t="shared" si="348"/>
        <v>0</v>
      </c>
      <c r="AH357" s="78">
        <f t="shared" si="348"/>
        <v>0</v>
      </c>
      <c r="AI357" s="79">
        <f t="shared" si="353"/>
        <v>0</v>
      </c>
      <c r="AK357" s="78">
        <f t="shared" si="354"/>
        <v>0</v>
      </c>
      <c r="AL357" s="78">
        <f t="shared" si="349"/>
        <v>0</v>
      </c>
      <c r="AM357" s="78">
        <f t="shared" si="349"/>
        <v>0</v>
      </c>
      <c r="AN357" s="78">
        <f t="shared" si="349"/>
        <v>0</v>
      </c>
      <c r="AO357" s="78">
        <f t="shared" si="349"/>
        <v>0</v>
      </c>
      <c r="AP357" s="78">
        <f t="shared" si="349"/>
        <v>0</v>
      </c>
      <c r="AQ357" s="78">
        <f t="shared" si="349"/>
        <v>0</v>
      </c>
      <c r="AR357" s="78">
        <f t="shared" si="349"/>
        <v>0</v>
      </c>
      <c r="AS357" s="78">
        <f t="shared" si="349"/>
        <v>0</v>
      </c>
      <c r="AT357" s="78">
        <f t="shared" si="349"/>
        <v>0</v>
      </c>
      <c r="AU357" s="78">
        <f t="shared" si="349"/>
        <v>0</v>
      </c>
      <c r="AV357" s="78">
        <f t="shared" si="349"/>
        <v>0</v>
      </c>
    </row>
    <row r="358" spans="1:48" ht="13.5" customHeight="1">
      <c r="C358" s="32" t="s">
        <v>16</v>
      </c>
      <c r="D358" s="31">
        <f>SUM(D350:D357)</f>
        <v>0</v>
      </c>
      <c r="E358" s="30"/>
      <c r="F358" s="29"/>
      <c r="I358" s="76">
        <f t="shared" ref="I358:T358" si="356">SUM(I350:I357)</f>
        <v>0</v>
      </c>
      <c r="J358" s="76">
        <f t="shared" si="356"/>
        <v>0</v>
      </c>
      <c r="K358" s="76">
        <f t="shared" si="356"/>
        <v>0</v>
      </c>
      <c r="L358" s="76">
        <f t="shared" si="356"/>
        <v>0</v>
      </c>
      <c r="M358" s="76">
        <f t="shared" si="356"/>
        <v>0</v>
      </c>
      <c r="N358" s="76">
        <f t="shared" si="356"/>
        <v>0</v>
      </c>
      <c r="O358" s="76">
        <f t="shared" si="356"/>
        <v>0</v>
      </c>
      <c r="P358" s="76">
        <f t="shared" si="356"/>
        <v>0</v>
      </c>
      <c r="Q358" s="76">
        <f t="shared" si="356"/>
        <v>0</v>
      </c>
      <c r="R358" s="76">
        <f t="shared" si="356"/>
        <v>0</v>
      </c>
      <c r="S358" s="76">
        <f t="shared" si="356"/>
        <v>0</v>
      </c>
      <c r="T358" s="76">
        <f t="shared" si="356"/>
        <v>0</v>
      </c>
      <c r="U358" s="76">
        <f t="shared" si="351"/>
        <v>0</v>
      </c>
      <c r="V358" s="26"/>
      <c r="W358" s="78">
        <f>SUM(W350:W357)</f>
        <v>0</v>
      </c>
      <c r="X358" s="78">
        <f t="shared" ref="X358:AH358" si="357">SUM(X350:X357)</f>
        <v>0</v>
      </c>
      <c r="Y358" s="78">
        <f t="shared" si="357"/>
        <v>0</v>
      </c>
      <c r="Z358" s="78">
        <f t="shared" si="357"/>
        <v>0</v>
      </c>
      <c r="AA358" s="78">
        <f t="shared" si="357"/>
        <v>0</v>
      </c>
      <c r="AB358" s="78">
        <f t="shared" si="357"/>
        <v>0</v>
      </c>
      <c r="AC358" s="78">
        <f t="shared" si="357"/>
        <v>0</v>
      </c>
      <c r="AD358" s="78">
        <f t="shared" si="357"/>
        <v>0</v>
      </c>
      <c r="AE358" s="78">
        <f t="shared" si="357"/>
        <v>0</v>
      </c>
      <c r="AF358" s="78">
        <f t="shared" si="357"/>
        <v>0</v>
      </c>
      <c r="AG358" s="78">
        <f t="shared" si="357"/>
        <v>0</v>
      </c>
      <c r="AH358" s="78">
        <f t="shared" si="357"/>
        <v>0</v>
      </c>
      <c r="AI358" s="78">
        <f t="shared" ref="AI358" si="358">SUM(AI350:AI357)</f>
        <v>0</v>
      </c>
      <c r="AK358" s="78">
        <f>SUM(AK350:AK357)</f>
        <v>0</v>
      </c>
      <c r="AL358" s="78">
        <f t="shared" ref="AL358:AV358" si="359">SUM(AL350:AL357)</f>
        <v>0</v>
      </c>
      <c r="AM358" s="78">
        <f t="shared" si="359"/>
        <v>0</v>
      </c>
      <c r="AN358" s="78">
        <f t="shared" si="359"/>
        <v>0</v>
      </c>
      <c r="AO358" s="78">
        <f t="shared" si="359"/>
        <v>0</v>
      </c>
      <c r="AP358" s="78">
        <f t="shared" si="359"/>
        <v>0</v>
      </c>
      <c r="AQ358" s="78">
        <f t="shared" si="359"/>
        <v>0</v>
      </c>
      <c r="AR358" s="78">
        <f t="shared" si="359"/>
        <v>0</v>
      </c>
      <c r="AS358" s="78">
        <f t="shared" si="359"/>
        <v>0</v>
      </c>
      <c r="AT358" s="78">
        <f t="shared" si="359"/>
        <v>0</v>
      </c>
      <c r="AU358" s="78">
        <f t="shared" si="359"/>
        <v>0</v>
      </c>
      <c r="AV358" s="78">
        <f t="shared" si="359"/>
        <v>0</v>
      </c>
    </row>
    <row r="359" spans="1:48">
      <c r="D359" s="25">
        <f>+D358-D347</f>
        <v>0</v>
      </c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7"/>
      <c r="V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</row>
    <row r="360" spans="1:48">
      <c r="D360" s="25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48"/>
      <c r="V360" s="26"/>
    </row>
    <row r="361" spans="1:48">
      <c r="D361" s="25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48"/>
      <c r="V361" s="26"/>
    </row>
    <row r="362" spans="1:48" ht="12.75">
      <c r="A362" s="47" t="s">
        <v>90</v>
      </c>
      <c r="B362" s="47"/>
      <c r="D362" s="46"/>
      <c r="E362" s="45">
        <f>D362/12</f>
        <v>0</v>
      </c>
      <c r="F362" s="24" t="s">
        <v>24</v>
      </c>
      <c r="AL362" s="73">
        <v>0.30499999999999999</v>
      </c>
      <c r="AM362" s="73">
        <v>0.09</v>
      </c>
      <c r="AO362" s="73">
        <v>0.32600000000000001</v>
      </c>
    </row>
    <row r="363" spans="1:48" ht="12.75">
      <c r="A363" s="47" t="s">
        <v>91</v>
      </c>
      <c r="B363" s="44"/>
      <c r="J363" s="43"/>
      <c r="K363" s="43"/>
      <c r="L363" s="43"/>
      <c r="M363" s="43"/>
      <c r="N363" s="43"/>
      <c r="AK363" s="24" t="s">
        <v>23</v>
      </c>
    </row>
    <row r="364" spans="1:48">
      <c r="A364" s="42" t="s">
        <v>15</v>
      </c>
      <c r="B364" s="42" t="s">
        <v>14</v>
      </c>
      <c r="C364" s="42" t="s">
        <v>13</v>
      </c>
      <c r="D364" s="42" t="s">
        <v>21</v>
      </c>
      <c r="E364" s="42" t="s">
        <v>22</v>
      </c>
      <c r="F364" s="42" t="s">
        <v>20</v>
      </c>
      <c r="G364" s="42" t="s">
        <v>19</v>
      </c>
      <c r="I364" s="40">
        <f>I349</f>
        <v>44743</v>
      </c>
      <c r="J364" s="40">
        <f t="shared" ref="J364:T364" si="360">J349</f>
        <v>44774</v>
      </c>
      <c r="K364" s="40">
        <f t="shared" si="360"/>
        <v>44805</v>
      </c>
      <c r="L364" s="40">
        <f t="shared" si="360"/>
        <v>44835</v>
      </c>
      <c r="M364" s="40">
        <f t="shared" si="360"/>
        <v>44866</v>
      </c>
      <c r="N364" s="40">
        <f t="shared" si="360"/>
        <v>44896</v>
      </c>
      <c r="O364" s="40">
        <f t="shared" si="360"/>
        <v>44927</v>
      </c>
      <c r="P364" s="40">
        <f t="shared" si="360"/>
        <v>44958</v>
      </c>
      <c r="Q364" s="40">
        <f t="shared" si="360"/>
        <v>44986</v>
      </c>
      <c r="R364" s="40">
        <f t="shared" si="360"/>
        <v>45017</v>
      </c>
      <c r="S364" s="40">
        <f t="shared" si="360"/>
        <v>45047</v>
      </c>
      <c r="T364" s="40">
        <f t="shared" si="360"/>
        <v>45078</v>
      </c>
      <c r="U364" s="41" t="s">
        <v>57</v>
      </c>
      <c r="W364" s="40">
        <f>I364</f>
        <v>44743</v>
      </c>
      <c r="X364" s="40">
        <f t="shared" ref="X364:AH364" si="361">J364</f>
        <v>44774</v>
      </c>
      <c r="Y364" s="40">
        <f t="shared" si="361"/>
        <v>44805</v>
      </c>
      <c r="Z364" s="40">
        <f t="shared" si="361"/>
        <v>44835</v>
      </c>
      <c r="AA364" s="40">
        <f t="shared" si="361"/>
        <v>44866</v>
      </c>
      <c r="AB364" s="40">
        <f t="shared" si="361"/>
        <v>44896</v>
      </c>
      <c r="AC364" s="40">
        <f t="shared" si="361"/>
        <v>44927</v>
      </c>
      <c r="AD364" s="40">
        <f t="shared" si="361"/>
        <v>44958</v>
      </c>
      <c r="AE364" s="40">
        <f t="shared" si="361"/>
        <v>44986</v>
      </c>
      <c r="AF364" s="40">
        <f t="shared" si="361"/>
        <v>45017</v>
      </c>
      <c r="AG364" s="40">
        <f t="shared" si="361"/>
        <v>45047</v>
      </c>
      <c r="AH364" s="40">
        <f t="shared" si="361"/>
        <v>45078</v>
      </c>
      <c r="AI364" s="41" t="s">
        <v>18</v>
      </c>
      <c r="AK364" s="40">
        <f>W364</f>
        <v>44743</v>
      </c>
      <c r="AL364" s="40">
        <f t="shared" ref="AL364:AV364" si="362">X364</f>
        <v>44774</v>
      </c>
      <c r="AM364" s="40">
        <f t="shared" si="362"/>
        <v>44805</v>
      </c>
      <c r="AN364" s="40">
        <f t="shared" si="362"/>
        <v>44835</v>
      </c>
      <c r="AO364" s="40">
        <f t="shared" si="362"/>
        <v>44866</v>
      </c>
      <c r="AP364" s="40">
        <f t="shared" si="362"/>
        <v>44896</v>
      </c>
      <c r="AQ364" s="40">
        <f t="shared" si="362"/>
        <v>44927</v>
      </c>
      <c r="AR364" s="40">
        <f t="shared" si="362"/>
        <v>44958</v>
      </c>
      <c r="AS364" s="40">
        <f t="shared" si="362"/>
        <v>44986</v>
      </c>
      <c r="AT364" s="40">
        <f t="shared" si="362"/>
        <v>45017</v>
      </c>
      <c r="AU364" s="40">
        <f t="shared" si="362"/>
        <v>45047</v>
      </c>
      <c r="AV364" s="40">
        <f t="shared" si="362"/>
        <v>45078</v>
      </c>
    </row>
    <row r="365" spans="1:48" ht="14.25">
      <c r="A365" s="74"/>
      <c r="B365" s="39">
        <f>IFERROR((INDEX(GrantList[Account],MATCH(A365,GrantList[Fund],0))),0)</f>
        <v>0</v>
      </c>
      <c r="C365" s="39">
        <f>IFERROR((INDEX(GrantList[Fund Desc],MATCH(A365,GrantList[Fund],0))),0)</f>
        <v>0</v>
      </c>
      <c r="D365" s="37">
        <f>+AI365</f>
        <v>0</v>
      </c>
      <c r="E365" s="38">
        <f>IFERROR((INDEX(GrantList[Study Type],MATCH(A365,GrantList[Fund],0))),0)</f>
        <v>0</v>
      </c>
      <c r="F365" s="36" t="s">
        <v>17</v>
      </c>
      <c r="G365" s="35">
        <f>IFERROR((INDEX(GrantList[Budget End Date],MATCH(A365,GrantList[Fund],0))),0)</f>
        <v>0</v>
      </c>
      <c r="H365" s="34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6">
        <f>SUM(I365:T365)/12</f>
        <v>0</v>
      </c>
      <c r="V365" s="33"/>
      <c r="W365" s="78">
        <f>IF(W$4&lt;$G365,I365*$E$362,0)</f>
        <v>0</v>
      </c>
      <c r="X365" s="78">
        <f t="shared" ref="X365:AH372" si="363">IF(X$4&lt;$G365,J365*$E$362,0)</f>
        <v>0</v>
      </c>
      <c r="Y365" s="78">
        <f t="shared" si="363"/>
        <v>0</v>
      </c>
      <c r="Z365" s="78">
        <f t="shared" si="363"/>
        <v>0</v>
      </c>
      <c r="AA365" s="78">
        <f t="shared" si="363"/>
        <v>0</v>
      </c>
      <c r="AB365" s="78">
        <f t="shared" si="363"/>
        <v>0</v>
      </c>
      <c r="AC365" s="78">
        <f t="shared" si="363"/>
        <v>0</v>
      </c>
      <c r="AD365" s="78">
        <f t="shared" si="363"/>
        <v>0</v>
      </c>
      <c r="AE365" s="78">
        <f t="shared" si="363"/>
        <v>0</v>
      </c>
      <c r="AF365" s="78">
        <f t="shared" si="363"/>
        <v>0</v>
      </c>
      <c r="AG365" s="78">
        <f t="shared" si="363"/>
        <v>0</v>
      </c>
      <c r="AH365" s="78">
        <f t="shared" si="363"/>
        <v>0</v>
      </c>
      <c r="AI365" s="79">
        <f>SUM(W365:AH365)</f>
        <v>0</v>
      </c>
      <c r="AK365" s="78">
        <f>IF(AND(AK$4&lt;=$G365,$F365="Full Time",$E365="Non-Federal"),W365*$AO$2,IF(AND(AK$4&lt;=$G365,$F365="Full Time",$E365="Federal"),W365*$AL$2,(IF(AND(AK$4&lt;=$G365,$F365="Part Time"),$W365*$AM$2,0))))</f>
        <v>0</v>
      </c>
      <c r="AL365" s="78">
        <f t="shared" ref="AL365:AV372" si="364">IF(AND(AL$4&lt;=$G365,$F365="Full Time",$E365="Non-Federal"),X365*$AO$2,IF(AND(AL$4&lt;=$G365,$F365="Full Time",$E365="Federal"),X365*$AL$2,(IF(AND(AL$4&lt;=$G365,$F365="Part Time"),$W365*$AM$2,0))))</f>
        <v>0</v>
      </c>
      <c r="AM365" s="78">
        <f t="shared" si="364"/>
        <v>0</v>
      </c>
      <c r="AN365" s="78">
        <f t="shared" si="364"/>
        <v>0</v>
      </c>
      <c r="AO365" s="78">
        <f t="shared" si="364"/>
        <v>0</v>
      </c>
      <c r="AP365" s="78">
        <f t="shared" si="364"/>
        <v>0</v>
      </c>
      <c r="AQ365" s="78">
        <f t="shared" si="364"/>
        <v>0</v>
      </c>
      <c r="AR365" s="78">
        <f t="shared" si="364"/>
        <v>0</v>
      </c>
      <c r="AS365" s="78">
        <f t="shared" si="364"/>
        <v>0</v>
      </c>
      <c r="AT365" s="78">
        <f t="shared" si="364"/>
        <v>0</v>
      </c>
      <c r="AU365" s="78">
        <f t="shared" si="364"/>
        <v>0</v>
      </c>
      <c r="AV365" s="78">
        <f t="shared" si="364"/>
        <v>0</v>
      </c>
    </row>
    <row r="366" spans="1:48" ht="14.25">
      <c r="A366" s="74"/>
      <c r="B366" s="39">
        <f>IFERROR((INDEX(GrantList[Account],MATCH(A366,GrantList[Fund],0))),0)</f>
        <v>0</v>
      </c>
      <c r="C366" s="39">
        <f>IFERROR((INDEX(GrantList[Fund Desc],MATCH(A366,GrantList[Fund],0))),0)</f>
        <v>0</v>
      </c>
      <c r="D366" s="37">
        <f t="shared" ref="D366:D372" si="365">+AI366</f>
        <v>0</v>
      </c>
      <c r="E366" s="38">
        <f>IFERROR((INDEX(GrantList[Study Type],MATCH(A366,GrantList[Fund],0))),0)</f>
        <v>0</v>
      </c>
      <c r="F366" s="36" t="str">
        <f>F365</f>
        <v>Full Time</v>
      </c>
      <c r="G366" s="35">
        <f>IFERROR((INDEX(GrantList[Budget End Date],MATCH(A366,GrantList[Fund],0))),0)</f>
        <v>0</v>
      </c>
      <c r="H366" s="34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6">
        <f t="shared" ref="U366:U373" si="366">SUM(I366:T366)/12</f>
        <v>0</v>
      </c>
      <c r="V366" s="33"/>
      <c r="W366" s="78">
        <f t="shared" ref="W366:W372" si="367">IF(W$4&lt;$G366,I366*$E$362,0)</f>
        <v>0</v>
      </c>
      <c r="X366" s="78">
        <f t="shared" si="363"/>
        <v>0</v>
      </c>
      <c r="Y366" s="78">
        <f t="shared" si="363"/>
        <v>0</v>
      </c>
      <c r="Z366" s="78">
        <f t="shared" si="363"/>
        <v>0</v>
      </c>
      <c r="AA366" s="78">
        <f t="shared" si="363"/>
        <v>0</v>
      </c>
      <c r="AB366" s="78">
        <f t="shared" si="363"/>
        <v>0</v>
      </c>
      <c r="AC366" s="78">
        <f t="shared" si="363"/>
        <v>0</v>
      </c>
      <c r="AD366" s="78">
        <f t="shared" si="363"/>
        <v>0</v>
      </c>
      <c r="AE366" s="78">
        <f t="shared" si="363"/>
        <v>0</v>
      </c>
      <c r="AF366" s="78">
        <f t="shared" si="363"/>
        <v>0</v>
      </c>
      <c r="AG366" s="78">
        <f t="shared" si="363"/>
        <v>0</v>
      </c>
      <c r="AH366" s="78">
        <f t="shared" si="363"/>
        <v>0</v>
      </c>
      <c r="AI366" s="79">
        <f t="shared" ref="AI366:AI372" si="368">SUM(W366:AH366)</f>
        <v>0</v>
      </c>
      <c r="AK366" s="78">
        <f t="shared" ref="AK366:AK372" si="369">IF(AND(AK$4&lt;=$G366,$F366="Full Time",$E366="Non-Federal"),W366*$AO$2,IF(AND(AK$4&lt;=$G366,$F366="Full Time",$E366="Federal"),W366*$AL$2,(IF(AND(AK$4&lt;=$G366,$F366="Part Time"),$W366*$AM$2,0))))</f>
        <v>0</v>
      </c>
      <c r="AL366" s="78">
        <f t="shared" si="364"/>
        <v>0</v>
      </c>
      <c r="AM366" s="78">
        <f t="shared" si="364"/>
        <v>0</v>
      </c>
      <c r="AN366" s="78">
        <f t="shared" si="364"/>
        <v>0</v>
      </c>
      <c r="AO366" s="78">
        <f t="shared" si="364"/>
        <v>0</v>
      </c>
      <c r="AP366" s="78">
        <f t="shared" si="364"/>
        <v>0</v>
      </c>
      <c r="AQ366" s="78">
        <f t="shared" si="364"/>
        <v>0</v>
      </c>
      <c r="AR366" s="78">
        <f t="shared" si="364"/>
        <v>0</v>
      </c>
      <c r="AS366" s="78">
        <f t="shared" si="364"/>
        <v>0</v>
      </c>
      <c r="AT366" s="78">
        <f t="shared" si="364"/>
        <v>0</v>
      </c>
      <c r="AU366" s="78">
        <f t="shared" si="364"/>
        <v>0</v>
      </c>
      <c r="AV366" s="78">
        <f t="shared" si="364"/>
        <v>0</v>
      </c>
    </row>
    <row r="367" spans="1:48" ht="14.25">
      <c r="A367" s="74"/>
      <c r="B367" s="39">
        <f>IFERROR((INDEX(GrantList[Account],MATCH(A367,GrantList[Fund],0))),0)</f>
        <v>0</v>
      </c>
      <c r="C367" s="39">
        <f>IFERROR((INDEX(GrantList[Fund Desc],MATCH(A367,GrantList[Fund],0))),0)</f>
        <v>0</v>
      </c>
      <c r="D367" s="37">
        <f t="shared" si="365"/>
        <v>0</v>
      </c>
      <c r="E367" s="38">
        <f>IFERROR((INDEX(GrantList[Study Type],MATCH(A367,GrantList[Fund],0))),0)</f>
        <v>0</v>
      </c>
      <c r="F367" s="36" t="str">
        <f t="shared" ref="F367:F372" si="370">F366</f>
        <v>Full Time</v>
      </c>
      <c r="G367" s="35">
        <f>IFERROR((INDEX(GrantList[Budget End Date],MATCH(A367,GrantList[Fund],0))),0)</f>
        <v>0</v>
      </c>
      <c r="H367" s="34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6">
        <f t="shared" si="366"/>
        <v>0</v>
      </c>
      <c r="V367" s="33"/>
      <c r="W367" s="78">
        <f t="shared" si="367"/>
        <v>0</v>
      </c>
      <c r="X367" s="78">
        <f t="shared" si="363"/>
        <v>0</v>
      </c>
      <c r="Y367" s="78">
        <f t="shared" si="363"/>
        <v>0</v>
      </c>
      <c r="Z367" s="78">
        <f t="shared" si="363"/>
        <v>0</v>
      </c>
      <c r="AA367" s="78">
        <f t="shared" si="363"/>
        <v>0</v>
      </c>
      <c r="AB367" s="78">
        <f t="shared" si="363"/>
        <v>0</v>
      </c>
      <c r="AC367" s="78">
        <f t="shared" si="363"/>
        <v>0</v>
      </c>
      <c r="AD367" s="78">
        <f t="shared" si="363"/>
        <v>0</v>
      </c>
      <c r="AE367" s="78">
        <f t="shared" si="363"/>
        <v>0</v>
      </c>
      <c r="AF367" s="78">
        <f t="shared" si="363"/>
        <v>0</v>
      </c>
      <c r="AG367" s="78">
        <f t="shared" si="363"/>
        <v>0</v>
      </c>
      <c r="AH367" s="78">
        <f t="shared" si="363"/>
        <v>0</v>
      </c>
      <c r="AI367" s="79">
        <f t="shared" si="368"/>
        <v>0</v>
      </c>
      <c r="AK367" s="78">
        <f t="shared" si="369"/>
        <v>0</v>
      </c>
      <c r="AL367" s="78">
        <f t="shared" si="364"/>
        <v>0</v>
      </c>
      <c r="AM367" s="78">
        <f t="shared" si="364"/>
        <v>0</v>
      </c>
      <c r="AN367" s="78">
        <f t="shared" si="364"/>
        <v>0</v>
      </c>
      <c r="AO367" s="78">
        <f t="shared" si="364"/>
        <v>0</v>
      </c>
      <c r="AP367" s="78">
        <f t="shared" si="364"/>
        <v>0</v>
      </c>
      <c r="AQ367" s="78">
        <f t="shared" si="364"/>
        <v>0</v>
      </c>
      <c r="AR367" s="78">
        <f t="shared" si="364"/>
        <v>0</v>
      </c>
      <c r="AS367" s="78">
        <f t="shared" si="364"/>
        <v>0</v>
      </c>
      <c r="AT367" s="78">
        <f t="shared" si="364"/>
        <v>0</v>
      </c>
      <c r="AU367" s="78">
        <f t="shared" si="364"/>
        <v>0</v>
      </c>
      <c r="AV367" s="78">
        <f t="shared" si="364"/>
        <v>0</v>
      </c>
    </row>
    <row r="368" spans="1:48" ht="14.25">
      <c r="A368" s="74"/>
      <c r="B368" s="39">
        <f>IFERROR((INDEX(GrantList[Account],MATCH(A368,GrantList[Fund],0))),0)</f>
        <v>0</v>
      </c>
      <c r="C368" s="39">
        <f>IFERROR((INDEX(GrantList[Fund Desc],MATCH(A368,GrantList[Fund],0))),0)</f>
        <v>0</v>
      </c>
      <c r="D368" s="37">
        <f t="shared" si="365"/>
        <v>0</v>
      </c>
      <c r="E368" s="38">
        <f>IFERROR((INDEX(GrantList[Study Type],MATCH(A368,GrantList[Fund],0))),0)</f>
        <v>0</v>
      </c>
      <c r="F368" s="36" t="str">
        <f t="shared" si="370"/>
        <v>Full Time</v>
      </c>
      <c r="G368" s="35">
        <f>IFERROR((INDEX(GrantList[Budget End Date],MATCH(A368,GrantList[Fund],0))),0)</f>
        <v>0</v>
      </c>
      <c r="H368" s="34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6">
        <f t="shared" si="366"/>
        <v>0</v>
      </c>
      <c r="V368" s="33"/>
      <c r="W368" s="78">
        <f t="shared" si="367"/>
        <v>0</v>
      </c>
      <c r="X368" s="78">
        <f t="shared" si="363"/>
        <v>0</v>
      </c>
      <c r="Y368" s="78">
        <f t="shared" si="363"/>
        <v>0</v>
      </c>
      <c r="Z368" s="78">
        <f t="shared" si="363"/>
        <v>0</v>
      </c>
      <c r="AA368" s="78">
        <f t="shared" si="363"/>
        <v>0</v>
      </c>
      <c r="AB368" s="78">
        <f t="shared" si="363"/>
        <v>0</v>
      </c>
      <c r="AC368" s="78">
        <f t="shared" si="363"/>
        <v>0</v>
      </c>
      <c r="AD368" s="78">
        <f t="shared" si="363"/>
        <v>0</v>
      </c>
      <c r="AE368" s="78">
        <f t="shared" si="363"/>
        <v>0</v>
      </c>
      <c r="AF368" s="78">
        <f t="shared" si="363"/>
        <v>0</v>
      </c>
      <c r="AG368" s="78">
        <f t="shared" si="363"/>
        <v>0</v>
      </c>
      <c r="AH368" s="78">
        <f t="shared" si="363"/>
        <v>0</v>
      </c>
      <c r="AI368" s="79">
        <f t="shared" si="368"/>
        <v>0</v>
      </c>
      <c r="AK368" s="78">
        <f t="shared" si="369"/>
        <v>0</v>
      </c>
      <c r="AL368" s="78">
        <f t="shared" si="364"/>
        <v>0</v>
      </c>
      <c r="AM368" s="78">
        <f t="shared" si="364"/>
        <v>0</v>
      </c>
      <c r="AN368" s="78">
        <f t="shared" si="364"/>
        <v>0</v>
      </c>
      <c r="AO368" s="78">
        <f t="shared" si="364"/>
        <v>0</v>
      </c>
      <c r="AP368" s="78">
        <f t="shared" si="364"/>
        <v>0</v>
      </c>
      <c r="AQ368" s="78">
        <f t="shared" si="364"/>
        <v>0</v>
      </c>
      <c r="AR368" s="78">
        <f t="shared" si="364"/>
        <v>0</v>
      </c>
      <c r="AS368" s="78">
        <f t="shared" si="364"/>
        <v>0</v>
      </c>
      <c r="AT368" s="78">
        <f t="shared" si="364"/>
        <v>0</v>
      </c>
      <c r="AU368" s="78">
        <f t="shared" si="364"/>
        <v>0</v>
      </c>
      <c r="AV368" s="78">
        <f t="shared" si="364"/>
        <v>0</v>
      </c>
    </row>
    <row r="369" spans="1:48" ht="14.25">
      <c r="A369" s="74"/>
      <c r="B369" s="39">
        <f>IFERROR((INDEX(GrantList[Account],MATCH(A369,GrantList[Fund],0))),0)</f>
        <v>0</v>
      </c>
      <c r="C369" s="39">
        <f>IFERROR((INDEX(GrantList[Fund Desc],MATCH(A369,GrantList[Fund],0))),0)</f>
        <v>0</v>
      </c>
      <c r="D369" s="37">
        <f t="shared" si="365"/>
        <v>0</v>
      </c>
      <c r="E369" s="38">
        <f>IFERROR((INDEX(GrantList[Study Type],MATCH(A369,GrantList[Fund],0))),0)</f>
        <v>0</v>
      </c>
      <c r="F369" s="36" t="str">
        <f t="shared" si="370"/>
        <v>Full Time</v>
      </c>
      <c r="G369" s="35">
        <f>IFERROR((INDEX(GrantList[Budget End Date],MATCH(A369,GrantList[Fund],0))),0)</f>
        <v>0</v>
      </c>
      <c r="H369" s="34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6">
        <f t="shared" si="366"/>
        <v>0</v>
      </c>
      <c r="V369" s="33"/>
      <c r="W369" s="78">
        <f t="shared" si="367"/>
        <v>0</v>
      </c>
      <c r="X369" s="78">
        <f t="shared" si="363"/>
        <v>0</v>
      </c>
      <c r="Y369" s="78">
        <f t="shared" si="363"/>
        <v>0</v>
      </c>
      <c r="Z369" s="78">
        <f t="shared" si="363"/>
        <v>0</v>
      </c>
      <c r="AA369" s="78">
        <f t="shared" si="363"/>
        <v>0</v>
      </c>
      <c r="AB369" s="78">
        <f t="shared" si="363"/>
        <v>0</v>
      </c>
      <c r="AC369" s="78">
        <f t="shared" si="363"/>
        <v>0</v>
      </c>
      <c r="AD369" s="78">
        <f t="shared" si="363"/>
        <v>0</v>
      </c>
      <c r="AE369" s="78">
        <f t="shared" si="363"/>
        <v>0</v>
      </c>
      <c r="AF369" s="78">
        <f t="shared" si="363"/>
        <v>0</v>
      </c>
      <c r="AG369" s="78">
        <f t="shared" si="363"/>
        <v>0</v>
      </c>
      <c r="AH369" s="78">
        <f t="shared" si="363"/>
        <v>0</v>
      </c>
      <c r="AI369" s="79">
        <f t="shared" si="368"/>
        <v>0</v>
      </c>
      <c r="AK369" s="78">
        <f t="shared" si="369"/>
        <v>0</v>
      </c>
      <c r="AL369" s="78">
        <f t="shared" si="364"/>
        <v>0</v>
      </c>
      <c r="AM369" s="78">
        <f t="shared" si="364"/>
        <v>0</v>
      </c>
      <c r="AN369" s="78">
        <f t="shared" si="364"/>
        <v>0</v>
      </c>
      <c r="AO369" s="78">
        <f t="shared" si="364"/>
        <v>0</v>
      </c>
      <c r="AP369" s="78">
        <f t="shared" si="364"/>
        <v>0</v>
      </c>
      <c r="AQ369" s="78">
        <f t="shared" si="364"/>
        <v>0</v>
      </c>
      <c r="AR369" s="78">
        <f t="shared" si="364"/>
        <v>0</v>
      </c>
      <c r="AS369" s="78">
        <f t="shared" si="364"/>
        <v>0</v>
      </c>
      <c r="AT369" s="78">
        <f t="shared" si="364"/>
        <v>0</v>
      </c>
      <c r="AU369" s="78">
        <f t="shared" si="364"/>
        <v>0</v>
      </c>
      <c r="AV369" s="78">
        <f t="shared" si="364"/>
        <v>0</v>
      </c>
    </row>
    <row r="370" spans="1:48" ht="14.25">
      <c r="A370" s="74"/>
      <c r="B370" s="39">
        <f>IFERROR((INDEX(GrantList[Account],MATCH(A370,GrantList[Fund],0))),0)</f>
        <v>0</v>
      </c>
      <c r="C370" s="39">
        <f>IFERROR((INDEX(GrantList[Fund Desc],MATCH(A370,GrantList[Fund],0))),0)</f>
        <v>0</v>
      </c>
      <c r="D370" s="37">
        <f t="shared" si="365"/>
        <v>0</v>
      </c>
      <c r="E370" s="38">
        <f>IFERROR((INDEX(GrantList[Study Type],MATCH(A370,GrantList[Fund],0))),0)</f>
        <v>0</v>
      </c>
      <c r="F370" s="36" t="str">
        <f t="shared" si="370"/>
        <v>Full Time</v>
      </c>
      <c r="G370" s="35">
        <f>IFERROR((INDEX(GrantList[Budget End Date],MATCH(A370,GrantList[Fund],0))),0)</f>
        <v>0</v>
      </c>
      <c r="H370" s="34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6">
        <f t="shared" si="366"/>
        <v>0</v>
      </c>
      <c r="V370" s="33"/>
      <c r="W370" s="78">
        <f t="shared" si="367"/>
        <v>0</v>
      </c>
      <c r="X370" s="78">
        <f t="shared" si="363"/>
        <v>0</v>
      </c>
      <c r="Y370" s="78">
        <f t="shared" si="363"/>
        <v>0</v>
      </c>
      <c r="Z370" s="78">
        <f t="shared" si="363"/>
        <v>0</v>
      </c>
      <c r="AA370" s="78">
        <f t="shared" si="363"/>
        <v>0</v>
      </c>
      <c r="AB370" s="78">
        <f t="shared" si="363"/>
        <v>0</v>
      </c>
      <c r="AC370" s="78">
        <f t="shared" si="363"/>
        <v>0</v>
      </c>
      <c r="AD370" s="78">
        <f t="shared" si="363"/>
        <v>0</v>
      </c>
      <c r="AE370" s="78">
        <f t="shared" si="363"/>
        <v>0</v>
      </c>
      <c r="AF370" s="78">
        <f t="shared" si="363"/>
        <v>0</v>
      </c>
      <c r="AG370" s="78">
        <f t="shared" si="363"/>
        <v>0</v>
      </c>
      <c r="AH370" s="78">
        <f t="shared" si="363"/>
        <v>0</v>
      </c>
      <c r="AI370" s="79">
        <f t="shared" si="368"/>
        <v>0</v>
      </c>
      <c r="AK370" s="78">
        <f t="shared" si="369"/>
        <v>0</v>
      </c>
      <c r="AL370" s="78">
        <f t="shared" si="364"/>
        <v>0</v>
      </c>
      <c r="AM370" s="78">
        <f t="shared" si="364"/>
        <v>0</v>
      </c>
      <c r="AN370" s="78">
        <f t="shared" si="364"/>
        <v>0</v>
      </c>
      <c r="AO370" s="78">
        <f t="shared" si="364"/>
        <v>0</v>
      </c>
      <c r="AP370" s="78">
        <f t="shared" si="364"/>
        <v>0</v>
      </c>
      <c r="AQ370" s="78">
        <f t="shared" si="364"/>
        <v>0</v>
      </c>
      <c r="AR370" s="78">
        <f t="shared" si="364"/>
        <v>0</v>
      </c>
      <c r="AS370" s="78">
        <f t="shared" si="364"/>
        <v>0</v>
      </c>
      <c r="AT370" s="78">
        <f t="shared" si="364"/>
        <v>0</v>
      </c>
      <c r="AU370" s="78">
        <f t="shared" si="364"/>
        <v>0</v>
      </c>
      <c r="AV370" s="78">
        <f t="shared" si="364"/>
        <v>0</v>
      </c>
    </row>
    <row r="371" spans="1:48" ht="14.25">
      <c r="A371" s="74"/>
      <c r="B371" s="39">
        <f>IFERROR((INDEX(GrantList[Account],MATCH(A371,GrantList[Fund],0))),0)</f>
        <v>0</v>
      </c>
      <c r="C371" s="39">
        <f>IFERROR((INDEX(GrantList[Fund Desc],MATCH(A371,GrantList[Fund],0))),0)</f>
        <v>0</v>
      </c>
      <c r="D371" s="37">
        <f t="shared" si="365"/>
        <v>0</v>
      </c>
      <c r="E371" s="38">
        <f>IFERROR((INDEX(GrantList[Study Type],MATCH(A371,GrantList[Fund],0))),0)</f>
        <v>0</v>
      </c>
      <c r="F371" s="36" t="str">
        <f t="shared" si="370"/>
        <v>Full Time</v>
      </c>
      <c r="G371" s="35">
        <f>IFERROR((INDEX(GrantList[Budget End Date],MATCH(A371,GrantList[Fund],0))),0)</f>
        <v>0</v>
      </c>
      <c r="H371" s="34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6">
        <f t="shared" si="366"/>
        <v>0</v>
      </c>
      <c r="V371" s="33"/>
      <c r="W371" s="78">
        <f t="shared" si="367"/>
        <v>0</v>
      </c>
      <c r="X371" s="78">
        <f t="shared" si="363"/>
        <v>0</v>
      </c>
      <c r="Y371" s="78">
        <f t="shared" si="363"/>
        <v>0</v>
      </c>
      <c r="Z371" s="78">
        <f t="shared" si="363"/>
        <v>0</v>
      </c>
      <c r="AA371" s="78">
        <f t="shared" si="363"/>
        <v>0</v>
      </c>
      <c r="AB371" s="78">
        <f t="shared" si="363"/>
        <v>0</v>
      </c>
      <c r="AC371" s="78">
        <f t="shared" si="363"/>
        <v>0</v>
      </c>
      <c r="AD371" s="78">
        <f t="shared" si="363"/>
        <v>0</v>
      </c>
      <c r="AE371" s="78">
        <f t="shared" si="363"/>
        <v>0</v>
      </c>
      <c r="AF371" s="78">
        <f t="shared" si="363"/>
        <v>0</v>
      </c>
      <c r="AG371" s="78">
        <f t="shared" si="363"/>
        <v>0</v>
      </c>
      <c r="AH371" s="78">
        <f t="shared" si="363"/>
        <v>0</v>
      </c>
      <c r="AI371" s="79">
        <f t="shared" si="368"/>
        <v>0</v>
      </c>
      <c r="AK371" s="78">
        <f t="shared" si="369"/>
        <v>0</v>
      </c>
      <c r="AL371" s="78">
        <f t="shared" si="364"/>
        <v>0</v>
      </c>
      <c r="AM371" s="78">
        <f t="shared" si="364"/>
        <v>0</v>
      </c>
      <c r="AN371" s="78">
        <f t="shared" si="364"/>
        <v>0</v>
      </c>
      <c r="AO371" s="78">
        <f t="shared" si="364"/>
        <v>0</v>
      </c>
      <c r="AP371" s="78">
        <f t="shared" si="364"/>
        <v>0</v>
      </c>
      <c r="AQ371" s="78">
        <f t="shared" si="364"/>
        <v>0</v>
      </c>
      <c r="AR371" s="78">
        <f t="shared" si="364"/>
        <v>0</v>
      </c>
      <c r="AS371" s="78">
        <f t="shared" si="364"/>
        <v>0</v>
      </c>
      <c r="AT371" s="78">
        <f t="shared" si="364"/>
        <v>0</v>
      </c>
      <c r="AU371" s="78">
        <f t="shared" si="364"/>
        <v>0</v>
      </c>
      <c r="AV371" s="78">
        <f t="shared" si="364"/>
        <v>0</v>
      </c>
    </row>
    <row r="372" spans="1:48" ht="14.25">
      <c r="A372" s="74"/>
      <c r="B372" s="39">
        <f>IFERROR((INDEX(GrantList[Account],MATCH(A372,GrantList[Fund],0))),0)</f>
        <v>0</v>
      </c>
      <c r="C372" s="39">
        <f>IFERROR((INDEX(GrantList[Fund Desc],MATCH(A372,GrantList[Fund],0))),0)</f>
        <v>0</v>
      </c>
      <c r="D372" s="37">
        <f t="shared" si="365"/>
        <v>0</v>
      </c>
      <c r="E372" s="38">
        <f>IFERROR((INDEX(GrantList[Study Type],MATCH(A372,GrantList[Fund],0))),0)</f>
        <v>0</v>
      </c>
      <c r="F372" s="36" t="str">
        <f t="shared" si="370"/>
        <v>Full Time</v>
      </c>
      <c r="G372" s="35">
        <f>IFERROR((INDEX(GrantList[Budget End Date],MATCH(A372,GrantList[Fund],0))),0)</f>
        <v>0</v>
      </c>
      <c r="H372" s="34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6">
        <f t="shared" si="366"/>
        <v>0</v>
      </c>
      <c r="V372" s="33"/>
      <c r="W372" s="78">
        <f t="shared" si="367"/>
        <v>0</v>
      </c>
      <c r="X372" s="78">
        <f t="shared" si="363"/>
        <v>0</v>
      </c>
      <c r="Y372" s="78">
        <f t="shared" si="363"/>
        <v>0</v>
      </c>
      <c r="Z372" s="78">
        <f t="shared" si="363"/>
        <v>0</v>
      </c>
      <c r="AA372" s="78">
        <f t="shared" si="363"/>
        <v>0</v>
      </c>
      <c r="AB372" s="78">
        <f t="shared" si="363"/>
        <v>0</v>
      </c>
      <c r="AC372" s="78">
        <f t="shared" si="363"/>
        <v>0</v>
      </c>
      <c r="AD372" s="78">
        <f t="shared" si="363"/>
        <v>0</v>
      </c>
      <c r="AE372" s="78">
        <f t="shared" si="363"/>
        <v>0</v>
      </c>
      <c r="AF372" s="78">
        <f t="shared" si="363"/>
        <v>0</v>
      </c>
      <c r="AG372" s="78">
        <f t="shared" si="363"/>
        <v>0</v>
      </c>
      <c r="AH372" s="78">
        <f t="shared" si="363"/>
        <v>0</v>
      </c>
      <c r="AI372" s="79">
        <f t="shared" si="368"/>
        <v>0</v>
      </c>
      <c r="AK372" s="78">
        <f t="shared" si="369"/>
        <v>0</v>
      </c>
      <c r="AL372" s="78">
        <f t="shared" si="364"/>
        <v>0</v>
      </c>
      <c r="AM372" s="78">
        <f t="shared" si="364"/>
        <v>0</v>
      </c>
      <c r="AN372" s="78">
        <f t="shared" si="364"/>
        <v>0</v>
      </c>
      <c r="AO372" s="78">
        <f t="shared" si="364"/>
        <v>0</v>
      </c>
      <c r="AP372" s="78">
        <f t="shared" si="364"/>
        <v>0</v>
      </c>
      <c r="AQ372" s="78">
        <f t="shared" si="364"/>
        <v>0</v>
      </c>
      <c r="AR372" s="78">
        <f t="shared" si="364"/>
        <v>0</v>
      </c>
      <c r="AS372" s="78">
        <f t="shared" si="364"/>
        <v>0</v>
      </c>
      <c r="AT372" s="78">
        <f t="shared" si="364"/>
        <v>0</v>
      </c>
      <c r="AU372" s="78">
        <f t="shared" si="364"/>
        <v>0</v>
      </c>
      <c r="AV372" s="78">
        <f t="shared" si="364"/>
        <v>0</v>
      </c>
    </row>
    <row r="373" spans="1:48" ht="13.5" customHeight="1">
      <c r="C373" s="32" t="s">
        <v>16</v>
      </c>
      <c r="D373" s="31">
        <f>SUM(D365:D372)</f>
        <v>0</v>
      </c>
      <c r="E373" s="30"/>
      <c r="F373" s="29"/>
      <c r="I373" s="76">
        <f t="shared" ref="I373:T373" si="371">SUM(I365:I372)</f>
        <v>0</v>
      </c>
      <c r="J373" s="76">
        <f t="shared" si="371"/>
        <v>0</v>
      </c>
      <c r="K373" s="76">
        <f t="shared" si="371"/>
        <v>0</v>
      </c>
      <c r="L373" s="76">
        <f t="shared" si="371"/>
        <v>0</v>
      </c>
      <c r="M373" s="76">
        <f t="shared" si="371"/>
        <v>0</v>
      </c>
      <c r="N373" s="76">
        <f t="shared" si="371"/>
        <v>0</v>
      </c>
      <c r="O373" s="76">
        <f t="shared" si="371"/>
        <v>0</v>
      </c>
      <c r="P373" s="76">
        <f t="shared" si="371"/>
        <v>0</v>
      </c>
      <c r="Q373" s="76">
        <f t="shared" si="371"/>
        <v>0</v>
      </c>
      <c r="R373" s="76">
        <f t="shared" si="371"/>
        <v>0</v>
      </c>
      <c r="S373" s="76">
        <f t="shared" si="371"/>
        <v>0</v>
      </c>
      <c r="T373" s="76">
        <f t="shared" si="371"/>
        <v>0</v>
      </c>
      <c r="U373" s="76">
        <f t="shared" si="366"/>
        <v>0</v>
      </c>
      <c r="V373" s="26"/>
      <c r="W373" s="78">
        <f>SUM(W365:W372)</f>
        <v>0</v>
      </c>
      <c r="X373" s="78">
        <f t="shared" ref="X373:AH373" si="372">SUM(X365:X372)</f>
        <v>0</v>
      </c>
      <c r="Y373" s="78">
        <f t="shared" si="372"/>
        <v>0</v>
      </c>
      <c r="Z373" s="78">
        <f t="shared" si="372"/>
        <v>0</v>
      </c>
      <c r="AA373" s="78">
        <f t="shared" si="372"/>
        <v>0</v>
      </c>
      <c r="AB373" s="78">
        <f t="shared" si="372"/>
        <v>0</v>
      </c>
      <c r="AC373" s="78">
        <f t="shared" si="372"/>
        <v>0</v>
      </c>
      <c r="AD373" s="78">
        <f t="shared" si="372"/>
        <v>0</v>
      </c>
      <c r="AE373" s="78">
        <f t="shared" si="372"/>
        <v>0</v>
      </c>
      <c r="AF373" s="78">
        <f t="shared" si="372"/>
        <v>0</v>
      </c>
      <c r="AG373" s="78">
        <f t="shared" si="372"/>
        <v>0</v>
      </c>
      <c r="AH373" s="78">
        <f t="shared" si="372"/>
        <v>0</v>
      </c>
      <c r="AI373" s="78">
        <f t="shared" ref="AI373" si="373">SUM(AI365:AI372)</f>
        <v>0</v>
      </c>
      <c r="AK373" s="78">
        <f>SUM(AK365:AK372)</f>
        <v>0</v>
      </c>
      <c r="AL373" s="78">
        <f t="shared" ref="AL373:AV373" si="374">SUM(AL365:AL372)</f>
        <v>0</v>
      </c>
      <c r="AM373" s="78">
        <f t="shared" si="374"/>
        <v>0</v>
      </c>
      <c r="AN373" s="78">
        <f t="shared" si="374"/>
        <v>0</v>
      </c>
      <c r="AO373" s="78">
        <f t="shared" si="374"/>
        <v>0</v>
      </c>
      <c r="AP373" s="78">
        <f t="shared" si="374"/>
        <v>0</v>
      </c>
      <c r="AQ373" s="78">
        <f t="shared" si="374"/>
        <v>0</v>
      </c>
      <c r="AR373" s="78">
        <f t="shared" si="374"/>
        <v>0</v>
      </c>
      <c r="AS373" s="78">
        <f t="shared" si="374"/>
        <v>0</v>
      </c>
      <c r="AT373" s="78">
        <f t="shared" si="374"/>
        <v>0</v>
      </c>
      <c r="AU373" s="78">
        <f t="shared" si="374"/>
        <v>0</v>
      </c>
      <c r="AV373" s="78">
        <f t="shared" si="374"/>
        <v>0</v>
      </c>
    </row>
    <row r="374" spans="1:48">
      <c r="D374" s="25">
        <f>+D373-D362</f>
        <v>0</v>
      </c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7"/>
      <c r="V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</row>
    <row r="375" spans="1:48">
      <c r="D375" s="25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48"/>
      <c r="V375" s="26"/>
    </row>
    <row r="376" spans="1:48">
      <c r="D376" s="25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48"/>
      <c r="V376" s="26"/>
    </row>
    <row r="377" spans="1:48" ht="12.75">
      <c r="A377" s="47" t="s">
        <v>90</v>
      </c>
      <c r="B377" s="47"/>
      <c r="D377" s="46"/>
      <c r="E377" s="45">
        <f>D377/12</f>
        <v>0</v>
      </c>
      <c r="F377" s="24" t="s">
        <v>24</v>
      </c>
      <c r="AL377" s="73">
        <v>0.30499999999999999</v>
      </c>
      <c r="AM377" s="73">
        <v>0.09</v>
      </c>
      <c r="AO377" s="73">
        <v>0.32600000000000001</v>
      </c>
    </row>
    <row r="378" spans="1:48" ht="12.75">
      <c r="A378" s="47" t="s">
        <v>91</v>
      </c>
      <c r="B378" s="44"/>
      <c r="J378" s="43"/>
      <c r="K378" s="43"/>
      <c r="L378" s="43"/>
      <c r="M378" s="43"/>
      <c r="N378" s="43"/>
      <c r="AK378" s="24" t="s">
        <v>23</v>
      </c>
    </row>
    <row r="379" spans="1:48">
      <c r="A379" s="42" t="s">
        <v>15</v>
      </c>
      <c r="B379" s="42" t="s">
        <v>14</v>
      </c>
      <c r="C379" s="42" t="s">
        <v>13</v>
      </c>
      <c r="D379" s="42" t="s">
        <v>21</v>
      </c>
      <c r="E379" s="42" t="s">
        <v>22</v>
      </c>
      <c r="F379" s="42" t="s">
        <v>20</v>
      </c>
      <c r="G379" s="42" t="s">
        <v>19</v>
      </c>
      <c r="I379" s="40">
        <f>I364</f>
        <v>44743</v>
      </c>
      <c r="J379" s="40">
        <f t="shared" ref="J379:T379" si="375">J364</f>
        <v>44774</v>
      </c>
      <c r="K379" s="40">
        <f t="shared" si="375"/>
        <v>44805</v>
      </c>
      <c r="L379" s="40">
        <f t="shared" si="375"/>
        <v>44835</v>
      </c>
      <c r="M379" s="40">
        <f t="shared" si="375"/>
        <v>44866</v>
      </c>
      <c r="N379" s="40">
        <f t="shared" si="375"/>
        <v>44896</v>
      </c>
      <c r="O379" s="40">
        <f t="shared" si="375"/>
        <v>44927</v>
      </c>
      <c r="P379" s="40">
        <f t="shared" si="375"/>
        <v>44958</v>
      </c>
      <c r="Q379" s="40">
        <f t="shared" si="375"/>
        <v>44986</v>
      </c>
      <c r="R379" s="40">
        <f t="shared" si="375"/>
        <v>45017</v>
      </c>
      <c r="S379" s="40">
        <f t="shared" si="375"/>
        <v>45047</v>
      </c>
      <c r="T379" s="40">
        <f t="shared" si="375"/>
        <v>45078</v>
      </c>
      <c r="U379" s="41" t="s">
        <v>57</v>
      </c>
      <c r="W379" s="40">
        <f>I379</f>
        <v>44743</v>
      </c>
      <c r="X379" s="40">
        <f t="shared" ref="X379:AH379" si="376">J379</f>
        <v>44774</v>
      </c>
      <c r="Y379" s="40">
        <f t="shared" si="376"/>
        <v>44805</v>
      </c>
      <c r="Z379" s="40">
        <f t="shared" si="376"/>
        <v>44835</v>
      </c>
      <c r="AA379" s="40">
        <f t="shared" si="376"/>
        <v>44866</v>
      </c>
      <c r="AB379" s="40">
        <f t="shared" si="376"/>
        <v>44896</v>
      </c>
      <c r="AC379" s="40">
        <f t="shared" si="376"/>
        <v>44927</v>
      </c>
      <c r="AD379" s="40">
        <f t="shared" si="376"/>
        <v>44958</v>
      </c>
      <c r="AE379" s="40">
        <f t="shared" si="376"/>
        <v>44986</v>
      </c>
      <c r="AF379" s="40">
        <f t="shared" si="376"/>
        <v>45017</v>
      </c>
      <c r="AG379" s="40">
        <f t="shared" si="376"/>
        <v>45047</v>
      </c>
      <c r="AH379" s="40">
        <f t="shared" si="376"/>
        <v>45078</v>
      </c>
      <c r="AI379" s="41" t="s">
        <v>18</v>
      </c>
      <c r="AK379" s="40">
        <f>W379</f>
        <v>44743</v>
      </c>
      <c r="AL379" s="40">
        <f t="shared" ref="AL379:AV379" si="377">X379</f>
        <v>44774</v>
      </c>
      <c r="AM379" s="40">
        <f t="shared" si="377"/>
        <v>44805</v>
      </c>
      <c r="AN379" s="40">
        <f t="shared" si="377"/>
        <v>44835</v>
      </c>
      <c r="AO379" s="40">
        <f t="shared" si="377"/>
        <v>44866</v>
      </c>
      <c r="AP379" s="40">
        <f t="shared" si="377"/>
        <v>44896</v>
      </c>
      <c r="AQ379" s="40">
        <f t="shared" si="377"/>
        <v>44927</v>
      </c>
      <c r="AR379" s="40">
        <f t="shared" si="377"/>
        <v>44958</v>
      </c>
      <c r="AS379" s="40">
        <f t="shared" si="377"/>
        <v>44986</v>
      </c>
      <c r="AT379" s="40">
        <f t="shared" si="377"/>
        <v>45017</v>
      </c>
      <c r="AU379" s="40">
        <f t="shared" si="377"/>
        <v>45047</v>
      </c>
      <c r="AV379" s="40">
        <f t="shared" si="377"/>
        <v>45078</v>
      </c>
    </row>
    <row r="380" spans="1:48" ht="14.25">
      <c r="A380" s="74"/>
      <c r="B380" s="39">
        <f>IFERROR((INDEX(GrantList[Account],MATCH(A380,GrantList[Fund],0))),0)</f>
        <v>0</v>
      </c>
      <c r="C380" s="39">
        <f>IFERROR((INDEX(GrantList[Fund Desc],MATCH(A380,GrantList[Fund],0))),0)</f>
        <v>0</v>
      </c>
      <c r="D380" s="37">
        <f>+AI380</f>
        <v>0</v>
      </c>
      <c r="E380" s="38">
        <f>IFERROR((INDEX(GrantList[Study Type],MATCH(A380,GrantList[Fund],0))),0)</f>
        <v>0</v>
      </c>
      <c r="F380" s="36" t="s">
        <v>17</v>
      </c>
      <c r="G380" s="35">
        <f>IFERROR((INDEX(GrantList[Budget End Date],MATCH(A380,GrantList[Fund],0))),0)</f>
        <v>0</v>
      </c>
      <c r="H380" s="34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6">
        <f>SUM(I380:T380)/12</f>
        <v>0</v>
      </c>
      <c r="V380" s="33"/>
      <c r="W380" s="78">
        <f>IF(W$4&lt;$G380,I380*$E$377,0)</f>
        <v>0</v>
      </c>
      <c r="X380" s="78">
        <f t="shared" ref="X380:AH387" si="378">IF(X$4&lt;$G380,J380*$E$377,0)</f>
        <v>0</v>
      </c>
      <c r="Y380" s="78">
        <f t="shared" si="378"/>
        <v>0</v>
      </c>
      <c r="Z380" s="78">
        <f t="shared" si="378"/>
        <v>0</v>
      </c>
      <c r="AA380" s="78">
        <f t="shared" si="378"/>
        <v>0</v>
      </c>
      <c r="AB380" s="78">
        <f t="shared" si="378"/>
        <v>0</v>
      </c>
      <c r="AC380" s="78">
        <f t="shared" si="378"/>
        <v>0</v>
      </c>
      <c r="AD380" s="78">
        <f t="shared" si="378"/>
        <v>0</v>
      </c>
      <c r="AE380" s="78">
        <f t="shared" si="378"/>
        <v>0</v>
      </c>
      <c r="AF380" s="78">
        <f t="shared" si="378"/>
        <v>0</v>
      </c>
      <c r="AG380" s="78">
        <f t="shared" si="378"/>
        <v>0</v>
      </c>
      <c r="AH380" s="78">
        <f t="shared" si="378"/>
        <v>0</v>
      </c>
      <c r="AI380" s="79">
        <f>SUM(W380:AH380)</f>
        <v>0</v>
      </c>
      <c r="AK380" s="78">
        <f>IF(AND(AK$4&lt;=$G380,$F380="Full Time",$E380="Non-Federal"),W380*$AO$2,IF(AND(AK$4&lt;=$G380,$F380="Full Time",$E380="Federal"),W380*$AL$2,(IF(AND(AK$4&lt;=$G380,$F380="Part Time"),$W380*$AM$2,0))))</f>
        <v>0</v>
      </c>
      <c r="AL380" s="78">
        <f t="shared" ref="AL380:AV387" si="379">IF(AND(AL$4&lt;=$G380,$F380="Full Time",$E380="Non-Federal"),X380*$AO$2,IF(AND(AL$4&lt;=$G380,$F380="Full Time",$E380="Federal"),X380*$AL$2,(IF(AND(AL$4&lt;=$G380,$F380="Part Time"),$W380*$AM$2,0))))</f>
        <v>0</v>
      </c>
      <c r="AM380" s="78">
        <f t="shared" si="379"/>
        <v>0</v>
      </c>
      <c r="AN380" s="78">
        <f t="shared" si="379"/>
        <v>0</v>
      </c>
      <c r="AO380" s="78">
        <f t="shared" si="379"/>
        <v>0</v>
      </c>
      <c r="AP380" s="78">
        <f t="shared" si="379"/>
        <v>0</v>
      </c>
      <c r="AQ380" s="78">
        <f t="shared" si="379"/>
        <v>0</v>
      </c>
      <c r="AR380" s="78">
        <f t="shared" si="379"/>
        <v>0</v>
      </c>
      <c r="AS380" s="78">
        <f t="shared" si="379"/>
        <v>0</v>
      </c>
      <c r="AT380" s="78">
        <f t="shared" si="379"/>
        <v>0</v>
      </c>
      <c r="AU380" s="78">
        <f t="shared" si="379"/>
        <v>0</v>
      </c>
      <c r="AV380" s="78">
        <f t="shared" si="379"/>
        <v>0</v>
      </c>
    </row>
    <row r="381" spans="1:48" ht="14.25">
      <c r="A381" s="74"/>
      <c r="B381" s="39">
        <f>IFERROR((INDEX(GrantList[Account],MATCH(A381,GrantList[Fund],0))),0)</f>
        <v>0</v>
      </c>
      <c r="C381" s="39">
        <f>IFERROR((INDEX(GrantList[Fund Desc],MATCH(A381,GrantList[Fund],0))),0)</f>
        <v>0</v>
      </c>
      <c r="D381" s="37">
        <f t="shared" ref="D381:D387" si="380">+AI381</f>
        <v>0</v>
      </c>
      <c r="E381" s="38">
        <f>IFERROR((INDEX(GrantList[Study Type],MATCH(A381,GrantList[Fund],0))),0)</f>
        <v>0</v>
      </c>
      <c r="F381" s="36" t="str">
        <f>F380</f>
        <v>Full Time</v>
      </c>
      <c r="G381" s="35">
        <f>IFERROR((INDEX(GrantList[Budget End Date],MATCH(A381,GrantList[Fund],0))),0)</f>
        <v>0</v>
      </c>
      <c r="H381" s="34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6">
        <f t="shared" ref="U381:U388" si="381">SUM(I381:T381)/12</f>
        <v>0</v>
      </c>
      <c r="V381" s="33"/>
      <c r="W381" s="78">
        <f t="shared" ref="W381:W387" si="382">IF(W$4&lt;$G381,I381*$E$377,0)</f>
        <v>0</v>
      </c>
      <c r="X381" s="78">
        <f t="shared" si="378"/>
        <v>0</v>
      </c>
      <c r="Y381" s="78">
        <f t="shared" si="378"/>
        <v>0</v>
      </c>
      <c r="Z381" s="78">
        <f t="shared" si="378"/>
        <v>0</v>
      </c>
      <c r="AA381" s="78">
        <f t="shared" si="378"/>
        <v>0</v>
      </c>
      <c r="AB381" s="78">
        <f t="shared" si="378"/>
        <v>0</v>
      </c>
      <c r="AC381" s="78">
        <f t="shared" si="378"/>
        <v>0</v>
      </c>
      <c r="AD381" s="78">
        <f t="shared" si="378"/>
        <v>0</v>
      </c>
      <c r="AE381" s="78">
        <f t="shared" si="378"/>
        <v>0</v>
      </c>
      <c r="AF381" s="78">
        <f t="shared" si="378"/>
        <v>0</v>
      </c>
      <c r="AG381" s="78">
        <f t="shared" si="378"/>
        <v>0</v>
      </c>
      <c r="AH381" s="78">
        <f t="shared" si="378"/>
        <v>0</v>
      </c>
      <c r="AI381" s="79">
        <f t="shared" ref="AI381:AI387" si="383">SUM(W381:AH381)</f>
        <v>0</v>
      </c>
      <c r="AK381" s="78">
        <f t="shared" ref="AK381:AK387" si="384">IF(AND(AK$4&lt;=$G381,$F381="Full Time",$E381="Non-Federal"),W381*$AO$2,IF(AND(AK$4&lt;=$G381,$F381="Full Time",$E381="Federal"),W381*$AL$2,(IF(AND(AK$4&lt;=$G381,$F381="Part Time"),$W381*$AM$2,0))))</f>
        <v>0</v>
      </c>
      <c r="AL381" s="78">
        <f t="shared" si="379"/>
        <v>0</v>
      </c>
      <c r="AM381" s="78">
        <f t="shared" si="379"/>
        <v>0</v>
      </c>
      <c r="AN381" s="78">
        <f t="shared" si="379"/>
        <v>0</v>
      </c>
      <c r="AO381" s="78">
        <f t="shared" si="379"/>
        <v>0</v>
      </c>
      <c r="AP381" s="78">
        <f t="shared" si="379"/>
        <v>0</v>
      </c>
      <c r="AQ381" s="78">
        <f t="shared" si="379"/>
        <v>0</v>
      </c>
      <c r="AR381" s="78">
        <f t="shared" si="379"/>
        <v>0</v>
      </c>
      <c r="AS381" s="78">
        <f t="shared" si="379"/>
        <v>0</v>
      </c>
      <c r="AT381" s="78">
        <f t="shared" si="379"/>
        <v>0</v>
      </c>
      <c r="AU381" s="78">
        <f t="shared" si="379"/>
        <v>0</v>
      </c>
      <c r="AV381" s="78">
        <f t="shared" si="379"/>
        <v>0</v>
      </c>
    </row>
    <row r="382" spans="1:48" ht="14.25">
      <c r="A382" s="74"/>
      <c r="B382" s="39">
        <f>IFERROR((INDEX(GrantList[Account],MATCH(A382,GrantList[Fund],0))),0)</f>
        <v>0</v>
      </c>
      <c r="C382" s="39">
        <f>IFERROR((INDEX(GrantList[Fund Desc],MATCH(A382,GrantList[Fund],0))),0)</f>
        <v>0</v>
      </c>
      <c r="D382" s="37">
        <f t="shared" si="380"/>
        <v>0</v>
      </c>
      <c r="E382" s="38">
        <f>IFERROR((INDEX(GrantList[Study Type],MATCH(A382,GrantList[Fund],0))),0)</f>
        <v>0</v>
      </c>
      <c r="F382" s="36" t="str">
        <f t="shared" ref="F382:F387" si="385">F381</f>
        <v>Full Time</v>
      </c>
      <c r="G382" s="35">
        <f>IFERROR((INDEX(GrantList[Budget End Date],MATCH(A382,GrantList[Fund],0))),0)</f>
        <v>0</v>
      </c>
      <c r="H382" s="34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6">
        <f t="shared" si="381"/>
        <v>0</v>
      </c>
      <c r="V382" s="33"/>
      <c r="W382" s="78">
        <f t="shared" si="382"/>
        <v>0</v>
      </c>
      <c r="X382" s="78">
        <f t="shared" si="378"/>
        <v>0</v>
      </c>
      <c r="Y382" s="78">
        <f t="shared" si="378"/>
        <v>0</v>
      </c>
      <c r="Z382" s="78">
        <f t="shared" si="378"/>
        <v>0</v>
      </c>
      <c r="AA382" s="78">
        <f t="shared" si="378"/>
        <v>0</v>
      </c>
      <c r="AB382" s="78">
        <f t="shared" si="378"/>
        <v>0</v>
      </c>
      <c r="AC382" s="78">
        <f t="shared" si="378"/>
        <v>0</v>
      </c>
      <c r="AD382" s="78">
        <f t="shared" si="378"/>
        <v>0</v>
      </c>
      <c r="AE382" s="78">
        <f t="shared" si="378"/>
        <v>0</v>
      </c>
      <c r="AF382" s="78">
        <f t="shared" si="378"/>
        <v>0</v>
      </c>
      <c r="AG382" s="78">
        <f t="shared" si="378"/>
        <v>0</v>
      </c>
      <c r="AH382" s="78">
        <f t="shared" si="378"/>
        <v>0</v>
      </c>
      <c r="AI382" s="79">
        <f t="shared" si="383"/>
        <v>0</v>
      </c>
      <c r="AK382" s="78">
        <f t="shared" si="384"/>
        <v>0</v>
      </c>
      <c r="AL382" s="78">
        <f t="shared" si="379"/>
        <v>0</v>
      </c>
      <c r="AM382" s="78">
        <f t="shared" si="379"/>
        <v>0</v>
      </c>
      <c r="AN382" s="78">
        <f t="shared" si="379"/>
        <v>0</v>
      </c>
      <c r="AO382" s="78">
        <f t="shared" si="379"/>
        <v>0</v>
      </c>
      <c r="AP382" s="78">
        <f t="shared" si="379"/>
        <v>0</v>
      </c>
      <c r="AQ382" s="78">
        <f t="shared" si="379"/>
        <v>0</v>
      </c>
      <c r="AR382" s="78">
        <f t="shared" si="379"/>
        <v>0</v>
      </c>
      <c r="AS382" s="78">
        <f t="shared" si="379"/>
        <v>0</v>
      </c>
      <c r="AT382" s="78">
        <f t="shared" si="379"/>
        <v>0</v>
      </c>
      <c r="AU382" s="78">
        <f t="shared" si="379"/>
        <v>0</v>
      </c>
      <c r="AV382" s="78">
        <f t="shared" si="379"/>
        <v>0</v>
      </c>
    </row>
    <row r="383" spans="1:48" ht="14.25">
      <c r="A383" s="74"/>
      <c r="B383" s="39">
        <f>IFERROR((INDEX(GrantList[Account],MATCH(A383,GrantList[Fund],0))),0)</f>
        <v>0</v>
      </c>
      <c r="C383" s="39">
        <f>IFERROR((INDEX(GrantList[Fund Desc],MATCH(A383,GrantList[Fund],0))),0)</f>
        <v>0</v>
      </c>
      <c r="D383" s="37">
        <f t="shared" si="380"/>
        <v>0</v>
      </c>
      <c r="E383" s="38">
        <f>IFERROR((INDEX(GrantList[Study Type],MATCH(A383,GrantList[Fund],0))),0)</f>
        <v>0</v>
      </c>
      <c r="F383" s="36" t="str">
        <f t="shared" si="385"/>
        <v>Full Time</v>
      </c>
      <c r="G383" s="35">
        <f>IFERROR((INDEX(GrantList[Budget End Date],MATCH(A383,GrantList[Fund],0))),0)</f>
        <v>0</v>
      </c>
      <c r="H383" s="34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6">
        <f t="shared" si="381"/>
        <v>0</v>
      </c>
      <c r="V383" s="33"/>
      <c r="W383" s="78">
        <f t="shared" si="382"/>
        <v>0</v>
      </c>
      <c r="X383" s="78">
        <f t="shared" si="378"/>
        <v>0</v>
      </c>
      <c r="Y383" s="78">
        <f t="shared" si="378"/>
        <v>0</v>
      </c>
      <c r="Z383" s="78">
        <f t="shared" si="378"/>
        <v>0</v>
      </c>
      <c r="AA383" s="78">
        <f t="shared" si="378"/>
        <v>0</v>
      </c>
      <c r="AB383" s="78">
        <f t="shared" si="378"/>
        <v>0</v>
      </c>
      <c r="AC383" s="78">
        <f t="shared" si="378"/>
        <v>0</v>
      </c>
      <c r="AD383" s="78">
        <f t="shared" si="378"/>
        <v>0</v>
      </c>
      <c r="AE383" s="78">
        <f t="shared" si="378"/>
        <v>0</v>
      </c>
      <c r="AF383" s="78">
        <f t="shared" si="378"/>
        <v>0</v>
      </c>
      <c r="AG383" s="78">
        <f t="shared" si="378"/>
        <v>0</v>
      </c>
      <c r="AH383" s="78">
        <f t="shared" si="378"/>
        <v>0</v>
      </c>
      <c r="AI383" s="79">
        <f t="shared" si="383"/>
        <v>0</v>
      </c>
      <c r="AK383" s="78">
        <f t="shared" si="384"/>
        <v>0</v>
      </c>
      <c r="AL383" s="78">
        <f t="shared" si="379"/>
        <v>0</v>
      </c>
      <c r="AM383" s="78">
        <f t="shared" si="379"/>
        <v>0</v>
      </c>
      <c r="AN383" s="78">
        <f t="shared" si="379"/>
        <v>0</v>
      </c>
      <c r="AO383" s="78">
        <f t="shared" si="379"/>
        <v>0</v>
      </c>
      <c r="AP383" s="78">
        <f t="shared" si="379"/>
        <v>0</v>
      </c>
      <c r="AQ383" s="78">
        <f t="shared" si="379"/>
        <v>0</v>
      </c>
      <c r="AR383" s="78">
        <f t="shared" si="379"/>
        <v>0</v>
      </c>
      <c r="AS383" s="78">
        <f t="shared" si="379"/>
        <v>0</v>
      </c>
      <c r="AT383" s="78">
        <f t="shared" si="379"/>
        <v>0</v>
      </c>
      <c r="AU383" s="78">
        <f t="shared" si="379"/>
        <v>0</v>
      </c>
      <c r="AV383" s="78">
        <f t="shared" si="379"/>
        <v>0</v>
      </c>
    </row>
    <row r="384" spans="1:48" ht="14.25">
      <c r="A384" s="74"/>
      <c r="B384" s="39">
        <f>IFERROR((INDEX(GrantList[Account],MATCH(A384,GrantList[Fund],0))),0)</f>
        <v>0</v>
      </c>
      <c r="C384" s="39">
        <f>IFERROR((INDEX(GrantList[Fund Desc],MATCH(A384,GrantList[Fund],0))),0)</f>
        <v>0</v>
      </c>
      <c r="D384" s="37">
        <f t="shared" si="380"/>
        <v>0</v>
      </c>
      <c r="E384" s="38">
        <f>IFERROR((INDEX(GrantList[Study Type],MATCH(A384,GrantList[Fund],0))),0)</f>
        <v>0</v>
      </c>
      <c r="F384" s="36" t="str">
        <f t="shared" si="385"/>
        <v>Full Time</v>
      </c>
      <c r="G384" s="35">
        <f>IFERROR((INDEX(GrantList[Budget End Date],MATCH(A384,GrantList[Fund],0))),0)</f>
        <v>0</v>
      </c>
      <c r="H384" s="34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6">
        <f t="shared" si="381"/>
        <v>0</v>
      </c>
      <c r="V384" s="33"/>
      <c r="W384" s="78">
        <f t="shared" si="382"/>
        <v>0</v>
      </c>
      <c r="X384" s="78">
        <f t="shared" si="378"/>
        <v>0</v>
      </c>
      <c r="Y384" s="78">
        <f t="shared" si="378"/>
        <v>0</v>
      </c>
      <c r="Z384" s="78">
        <f t="shared" si="378"/>
        <v>0</v>
      </c>
      <c r="AA384" s="78">
        <f t="shared" si="378"/>
        <v>0</v>
      </c>
      <c r="AB384" s="78">
        <f t="shared" si="378"/>
        <v>0</v>
      </c>
      <c r="AC384" s="78">
        <f t="shared" si="378"/>
        <v>0</v>
      </c>
      <c r="AD384" s="78">
        <f t="shared" si="378"/>
        <v>0</v>
      </c>
      <c r="AE384" s="78">
        <f t="shared" si="378"/>
        <v>0</v>
      </c>
      <c r="AF384" s="78">
        <f t="shared" si="378"/>
        <v>0</v>
      </c>
      <c r="AG384" s="78">
        <f t="shared" si="378"/>
        <v>0</v>
      </c>
      <c r="AH384" s="78">
        <f t="shared" si="378"/>
        <v>0</v>
      </c>
      <c r="AI384" s="79">
        <f t="shared" si="383"/>
        <v>0</v>
      </c>
      <c r="AK384" s="78">
        <f t="shared" si="384"/>
        <v>0</v>
      </c>
      <c r="AL384" s="78">
        <f t="shared" si="379"/>
        <v>0</v>
      </c>
      <c r="AM384" s="78">
        <f t="shared" si="379"/>
        <v>0</v>
      </c>
      <c r="AN384" s="78">
        <f t="shared" si="379"/>
        <v>0</v>
      </c>
      <c r="AO384" s="78">
        <f t="shared" si="379"/>
        <v>0</v>
      </c>
      <c r="AP384" s="78">
        <f t="shared" si="379"/>
        <v>0</v>
      </c>
      <c r="AQ384" s="78">
        <f t="shared" si="379"/>
        <v>0</v>
      </c>
      <c r="AR384" s="78">
        <f t="shared" si="379"/>
        <v>0</v>
      </c>
      <c r="AS384" s="78">
        <f t="shared" si="379"/>
        <v>0</v>
      </c>
      <c r="AT384" s="78">
        <f t="shared" si="379"/>
        <v>0</v>
      </c>
      <c r="AU384" s="78">
        <f t="shared" si="379"/>
        <v>0</v>
      </c>
      <c r="AV384" s="78">
        <f t="shared" si="379"/>
        <v>0</v>
      </c>
    </row>
    <row r="385" spans="1:48" ht="14.25">
      <c r="A385" s="74"/>
      <c r="B385" s="39">
        <f>IFERROR((INDEX(GrantList[Account],MATCH(A385,GrantList[Fund],0))),0)</f>
        <v>0</v>
      </c>
      <c r="C385" s="39">
        <f>IFERROR((INDEX(GrantList[Fund Desc],MATCH(A385,GrantList[Fund],0))),0)</f>
        <v>0</v>
      </c>
      <c r="D385" s="37">
        <f t="shared" si="380"/>
        <v>0</v>
      </c>
      <c r="E385" s="38">
        <f>IFERROR((INDEX(GrantList[Study Type],MATCH(A385,GrantList[Fund],0))),0)</f>
        <v>0</v>
      </c>
      <c r="F385" s="36" t="str">
        <f t="shared" si="385"/>
        <v>Full Time</v>
      </c>
      <c r="G385" s="35">
        <f>IFERROR((INDEX(GrantList[Budget End Date],MATCH(A385,GrantList[Fund],0))),0)</f>
        <v>0</v>
      </c>
      <c r="H385" s="34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6">
        <f t="shared" si="381"/>
        <v>0</v>
      </c>
      <c r="V385" s="33"/>
      <c r="W385" s="78">
        <f t="shared" si="382"/>
        <v>0</v>
      </c>
      <c r="X385" s="78">
        <f t="shared" si="378"/>
        <v>0</v>
      </c>
      <c r="Y385" s="78">
        <f t="shared" si="378"/>
        <v>0</v>
      </c>
      <c r="Z385" s="78">
        <f t="shared" si="378"/>
        <v>0</v>
      </c>
      <c r="AA385" s="78">
        <f t="shared" si="378"/>
        <v>0</v>
      </c>
      <c r="AB385" s="78">
        <f t="shared" si="378"/>
        <v>0</v>
      </c>
      <c r="AC385" s="78">
        <f t="shared" si="378"/>
        <v>0</v>
      </c>
      <c r="AD385" s="78">
        <f t="shared" si="378"/>
        <v>0</v>
      </c>
      <c r="AE385" s="78">
        <f t="shared" si="378"/>
        <v>0</v>
      </c>
      <c r="AF385" s="78">
        <f t="shared" si="378"/>
        <v>0</v>
      </c>
      <c r="AG385" s="78">
        <f t="shared" si="378"/>
        <v>0</v>
      </c>
      <c r="AH385" s="78">
        <f t="shared" si="378"/>
        <v>0</v>
      </c>
      <c r="AI385" s="79">
        <f t="shared" si="383"/>
        <v>0</v>
      </c>
      <c r="AK385" s="78">
        <f t="shared" si="384"/>
        <v>0</v>
      </c>
      <c r="AL385" s="78">
        <f t="shared" si="379"/>
        <v>0</v>
      </c>
      <c r="AM385" s="78">
        <f t="shared" si="379"/>
        <v>0</v>
      </c>
      <c r="AN385" s="78">
        <f t="shared" si="379"/>
        <v>0</v>
      </c>
      <c r="AO385" s="78">
        <f t="shared" si="379"/>
        <v>0</v>
      </c>
      <c r="AP385" s="78">
        <f t="shared" si="379"/>
        <v>0</v>
      </c>
      <c r="AQ385" s="78">
        <f t="shared" si="379"/>
        <v>0</v>
      </c>
      <c r="AR385" s="78">
        <f t="shared" si="379"/>
        <v>0</v>
      </c>
      <c r="AS385" s="78">
        <f t="shared" si="379"/>
        <v>0</v>
      </c>
      <c r="AT385" s="78">
        <f t="shared" si="379"/>
        <v>0</v>
      </c>
      <c r="AU385" s="78">
        <f t="shared" si="379"/>
        <v>0</v>
      </c>
      <c r="AV385" s="78">
        <f t="shared" si="379"/>
        <v>0</v>
      </c>
    </row>
    <row r="386" spans="1:48" ht="14.25">
      <c r="A386" s="74"/>
      <c r="B386" s="39">
        <f>IFERROR((INDEX(GrantList[Account],MATCH(A386,GrantList[Fund],0))),0)</f>
        <v>0</v>
      </c>
      <c r="C386" s="39">
        <f>IFERROR((INDEX(GrantList[Fund Desc],MATCH(A386,GrantList[Fund],0))),0)</f>
        <v>0</v>
      </c>
      <c r="D386" s="37">
        <f t="shared" si="380"/>
        <v>0</v>
      </c>
      <c r="E386" s="38">
        <f>IFERROR((INDEX(GrantList[Study Type],MATCH(A386,GrantList[Fund],0))),0)</f>
        <v>0</v>
      </c>
      <c r="F386" s="36" t="str">
        <f t="shared" si="385"/>
        <v>Full Time</v>
      </c>
      <c r="G386" s="35">
        <f>IFERROR((INDEX(GrantList[Budget End Date],MATCH(A386,GrantList[Fund],0))),0)</f>
        <v>0</v>
      </c>
      <c r="H386" s="34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6">
        <f t="shared" si="381"/>
        <v>0</v>
      </c>
      <c r="V386" s="33"/>
      <c r="W386" s="78">
        <f t="shared" si="382"/>
        <v>0</v>
      </c>
      <c r="X386" s="78">
        <f t="shared" si="378"/>
        <v>0</v>
      </c>
      <c r="Y386" s="78">
        <f t="shared" si="378"/>
        <v>0</v>
      </c>
      <c r="Z386" s="78">
        <f t="shared" si="378"/>
        <v>0</v>
      </c>
      <c r="AA386" s="78">
        <f t="shared" si="378"/>
        <v>0</v>
      </c>
      <c r="AB386" s="78">
        <f t="shared" si="378"/>
        <v>0</v>
      </c>
      <c r="AC386" s="78">
        <f t="shared" si="378"/>
        <v>0</v>
      </c>
      <c r="AD386" s="78">
        <f t="shared" si="378"/>
        <v>0</v>
      </c>
      <c r="AE386" s="78">
        <f t="shared" si="378"/>
        <v>0</v>
      </c>
      <c r="AF386" s="78">
        <f t="shared" si="378"/>
        <v>0</v>
      </c>
      <c r="AG386" s="78">
        <f t="shared" si="378"/>
        <v>0</v>
      </c>
      <c r="AH386" s="78">
        <f t="shared" si="378"/>
        <v>0</v>
      </c>
      <c r="AI386" s="79">
        <f t="shared" si="383"/>
        <v>0</v>
      </c>
      <c r="AK386" s="78">
        <f t="shared" si="384"/>
        <v>0</v>
      </c>
      <c r="AL386" s="78">
        <f t="shared" si="379"/>
        <v>0</v>
      </c>
      <c r="AM386" s="78">
        <f t="shared" si="379"/>
        <v>0</v>
      </c>
      <c r="AN386" s="78">
        <f t="shared" si="379"/>
        <v>0</v>
      </c>
      <c r="AO386" s="78">
        <f t="shared" si="379"/>
        <v>0</v>
      </c>
      <c r="AP386" s="78">
        <f t="shared" si="379"/>
        <v>0</v>
      </c>
      <c r="AQ386" s="78">
        <f t="shared" si="379"/>
        <v>0</v>
      </c>
      <c r="AR386" s="78">
        <f t="shared" si="379"/>
        <v>0</v>
      </c>
      <c r="AS386" s="78">
        <f t="shared" si="379"/>
        <v>0</v>
      </c>
      <c r="AT386" s="78">
        <f t="shared" si="379"/>
        <v>0</v>
      </c>
      <c r="AU386" s="78">
        <f t="shared" si="379"/>
        <v>0</v>
      </c>
      <c r="AV386" s="78">
        <f t="shared" si="379"/>
        <v>0</v>
      </c>
    </row>
    <row r="387" spans="1:48" ht="14.25">
      <c r="A387" s="74"/>
      <c r="B387" s="39">
        <f>IFERROR((INDEX(GrantList[Account],MATCH(A387,GrantList[Fund],0))),0)</f>
        <v>0</v>
      </c>
      <c r="C387" s="39">
        <f>IFERROR((INDEX(GrantList[Fund Desc],MATCH(A387,GrantList[Fund],0))),0)</f>
        <v>0</v>
      </c>
      <c r="D387" s="37">
        <f t="shared" si="380"/>
        <v>0</v>
      </c>
      <c r="E387" s="38">
        <f>IFERROR((INDEX(GrantList[Study Type],MATCH(A387,GrantList[Fund],0))),0)</f>
        <v>0</v>
      </c>
      <c r="F387" s="36" t="str">
        <f t="shared" si="385"/>
        <v>Full Time</v>
      </c>
      <c r="G387" s="35">
        <f>IFERROR((INDEX(GrantList[Budget End Date],MATCH(A387,GrantList[Fund],0))),0)</f>
        <v>0</v>
      </c>
      <c r="H387" s="34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6">
        <f t="shared" si="381"/>
        <v>0</v>
      </c>
      <c r="V387" s="33"/>
      <c r="W387" s="78">
        <f t="shared" si="382"/>
        <v>0</v>
      </c>
      <c r="X387" s="78">
        <f t="shared" si="378"/>
        <v>0</v>
      </c>
      <c r="Y387" s="78">
        <f t="shared" si="378"/>
        <v>0</v>
      </c>
      <c r="Z387" s="78">
        <f t="shared" si="378"/>
        <v>0</v>
      </c>
      <c r="AA387" s="78">
        <f t="shared" si="378"/>
        <v>0</v>
      </c>
      <c r="AB387" s="78">
        <f t="shared" si="378"/>
        <v>0</v>
      </c>
      <c r="AC387" s="78">
        <f t="shared" si="378"/>
        <v>0</v>
      </c>
      <c r="AD387" s="78">
        <f t="shared" si="378"/>
        <v>0</v>
      </c>
      <c r="AE387" s="78">
        <f t="shared" si="378"/>
        <v>0</v>
      </c>
      <c r="AF387" s="78">
        <f t="shared" si="378"/>
        <v>0</v>
      </c>
      <c r="AG387" s="78">
        <f t="shared" si="378"/>
        <v>0</v>
      </c>
      <c r="AH387" s="78">
        <f t="shared" si="378"/>
        <v>0</v>
      </c>
      <c r="AI387" s="79">
        <f t="shared" si="383"/>
        <v>0</v>
      </c>
      <c r="AK387" s="78">
        <f t="shared" si="384"/>
        <v>0</v>
      </c>
      <c r="AL387" s="78">
        <f t="shared" si="379"/>
        <v>0</v>
      </c>
      <c r="AM387" s="78">
        <f t="shared" si="379"/>
        <v>0</v>
      </c>
      <c r="AN387" s="78">
        <f t="shared" si="379"/>
        <v>0</v>
      </c>
      <c r="AO387" s="78">
        <f t="shared" si="379"/>
        <v>0</v>
      </c>
      <c r="AP387" s="78">
        <f t="shared" si="379"/>
        <v>0</v>
      </c>
      <c r="AQ387" s="78">
        <f t="shared" si="379"/>
        <v>0</v>
      </c>
      <c r="AR387" s="78">
        <f t="shared" si="379"/>
        <v>0</v>
      </c>
      <c r="AS387" s="78">
        <f t="shared" si="379"/>
        <v>0</v>
      </c>
      <c r="AT387" s="78">
        <f t="shared" si="379"/>
        <v>0</v>
      </c>
      <c r="AU387" s="78">
        <f t="shared" si="379"/>
        <v>0</v>
      </c>
      <c r="AV387" s="78">
        <f t="shared" si="379"/>
        <v>0</v>
      </c>
    </row>
    <row r="388" spans="1:48" ht="13.5" customHeight="1">
      <c r="C388" s="32" t="s">
        <v>16</v>
      </c>
      <c r="D388" s="31">
        <f>SUM(D380:D387)</f>
        <v>0</v>
      </c>
      <c r="E388" s="30"/>
      <c r="F388" s="29"/>
      <c r="I388" s="76">
        <f t="shared" ref="I388:T388" si="386">SUM(I380:I387)</f>
        <v>0</v>
      </c>
      <c r="J388" s="76">
        <f t="shared" si="386"/>
        <v>0</v>
      </c>
      <c r="K388" s="76">
        <f t="shared" si="386"/>
        <v>0</v>
      </c>
      <c r="L388" s="76">
        <f t="shared" si="386"/>
        <v>0</v>
      </c>
      <c r="M388" s="76">
        <f t="shared" si="386"/>
        <v>0</v>
      </c>
      <c r="N388" s="76">
        <f t="shared" si="386"/>
        <v>0</v>
      </c>
      <c r="O388" s="76">
        <f t="shared" si="386"/>
        <v>0</v>
      </c>
      <c r="P388" s="76">
        <f t="shared" si="386"/>
        <v>0</v>
      </c>
      <c r="Q388" s="76">
        <f t="shared" si="386"/>
        <v>0</v>
      </c>
      <c r="R388" s="76">
        <f t="shared" si="386"/>
        <v>0</v>
      </c>
      <c r="S388" s="76">
        <f t="shared" si="386"/>
        <v>0</v>
      </c>
      <c r="T388" s="76">
        <f t="shared" si="386"/>
        <v>0</v>
      </c>
      <c r="U388" s="76">
        <f t="shared" si="381"/>
        <v>0</v>
      </c>
      <c r="V388" s="26"/>
      <c r="W388" s="78">
        <f>SUM(W380:W387)</f>
        <v>0</v>
      </c>
      <c r="X388" s="78">
        <f t="shared" ref="X388:AH388" si="387">SUM(X380:X387)</f>
        <v>0</v>
      </c>
      <c r="Y388" s="78">
        <f t="shared" si="387"/>
        <v>0</v>
      </c>
      <c r="Z388" s="78">
        <f t="shared" si="387"/>
        <v>0</v>
      </c>
      <c r="AA388" s="78">
        <f t="shared" si="387"/>
        <v>0</v>
      </c>
      <c r="AB388" s="78">
        <f t="shared" si="387"/>
        <v>0</v>
      </c>
      <c r="AC388" s="78">
        <f t="shared" si="387"/>
        <v>0</v>
      </c>
      <c r="AD388" s="78">
        <f t="shared" si="387"/>
        <v>0</v>
      </c>
      <c r="AE388" s="78">
        <f t="shared" si="387"/>
        <v>0</v>
      </c>
      <c r="AF388" s="78">
        <f t="shared" si="387"/>
        <v>0</v>
      </c>
      <c r="AG388" s="78">
        <f t="shared" si="387"/>
        <v>0</v>
      </c>
      <c r="AH388" s="78">
        <f t="shared" si="387"/>
        <v>0</v>
      </c>
      <c r="AI388" s="78">
        <f t="shared" ref="AI388" si="388">SUM(AI380:AI387)</f>
        <v>0</v>
      </c>
      <c r="AK388" s="78">
        <f>SUM(AK380:AK387)</f>
        <v>0</v>
      </c>
      <c r="AL388" s="78">
        <f t="shared" ref="AL388:AV388" si="389">SUM(AL380:AL387)</f>
        <v>0</v>
      </c>
      <c r="AM388" s="78">
        <f t="shared" si="389"/>
        <v>0</v>
      </c>
      <c r="AN388" s="78">
        <f t="shared" si="389"/>
        <v>0</v>
      </c>
      <c r="AO388" s="78">
        <f t="shared" si="389"/>
        <v>0</v>
      </c>
      <c r="AP388" s="78">
        <f t="shared" si="389"/>
        <v>0</v>
      </c>
      <c r="AQ388" s="78">
        <f t="shared" si="389"/>
        <v>0</v>
      </c>
      <c r="AR388" s="78">
        <f t="shared" si="389"/>
        <v>0</v>
      </c>
      <c r="AS388" s="78">
        <f t="shared" si="389"/>
        <v>0</v>
      </c>
      <c r="AT388" s="78">
        <f t="shared" si="389"/>
        <v>0</v>
      </c>
      <c r="AU388" s="78">
        <f t="shared" si="389"/>
        <v>0</v>
      </c>
      <c r="AV388" s="78">
        <f t="shared" si="389"/>
        <v>0</v>
      </c>
    </row>
    <row r="389" spans="1:48">
      <c r="D389" s="25">
        <f>+D388-D377</f>
        <v>0</v>
      </c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7"/>
      <c r="V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</row>
    <row r="390" spans="1:48">
      <c r="D390" s="25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48"/>
      <c r="V390" s="26"/>
    </row>
    <row r="391" spans="1:48">
      <c r="D391" s="25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48"/>
      <c r="V391" s="26"/>
    </row>
    <row r="392" spans="1:48" ht="12.75">
      <c r="A392" s="47" t="s">
        <v>90</v>
      </c>
      <c r="B392" s="47"/>
      <c r="D392" s="46"/>
      <c r="E392" s="45">
        <f>D392/12</f>
        <v>0</v>
      </c>
      <c r="F392" s="24" t="s">
        <v>24</v>
      </c>
      <c r="AL392" s="73">
        <v>0.30499999999999999</v>
      </c>
      <c r="AM392" s="73">
        <v>0.09</v>
      </c>
      <c r="AO392" s="73">
        <v>0.32600000000000001</v>
      </c>
    </row>
    <row r="393" spans="1:48" ht="12.75">
      <c r="A393" s="47" t="s">
        <v>91</v>
      </c>
      <c r="B393" s="44"/>
      <c r="J393" s="43"/>
      <c r="K393" s="43"/>
      <c r="L393" s="43"/>
      <c r="M393" s="43"/>
      <c r="N393" s="43"/>
      <c r="AK393" s="24" t="s">
        <v>23</v>
      </c>
    </row>
    <row r="394" spans="1:48">
      <c r="A394" s="42" t="s">
        <v>15</v>
      </c>
      <c r="B394" s="42" t="s">
        <v>14</v>
      </c>
      <c r="C394" s="42" t="s">
        <v>13</v>
      </c>
      <c r="D394" s="42" t="s">
        <v>21</v>
      </c>
      <c r="E394" s="42" t="s">
        <v>22</v>
      </c>
      <c r="F394" s="42" t="s">
        <v>20</v>
      </c>
      <c r="G394" s="42" t="s">
        <v>19</v>
      </c>
      <c r="I394" s="40">
        <f>I379</f>
        <v>44743</v>
      </c>
      <c r="J394" s="40">
        <f t="shared" ref="J394:T394" si="390">J379</f>
        <v>44774</v>
      </c>
      <c r="K394" s="40">
        <f t="shared" si="390"/>
        <v>44805</v>
      </c>
      <c r="L394" s="40">
        <f t="shared" si="390"/>
        <v>44835</v>
      </c>
      <c r="M394" s="40">
        <f t="shared" si="390"/>
        <v>44866</v>
      </c>
      <c r="N394" s="40">
        <f t="shared" si="390"/>
        <v>44896</v>
      </c>
      <c r="O394" s="40">
        <f t="shared" si="390"/>
        <v>44927</v>
      </c>
      <c r="P394" s="40">
        <f t="shared" si="390"/>
        <v>44958</v>
      </c>
      <c r="Q394" s="40">
        <f t="shared" si="390"/>
        <v>44986</v>
      </c>
      <c r="R394" s="40">
        <f t="shared" si="390"/>
        <v>45017</v>
      </c>
      <c r="S394" s="40">
        <f t="shared" si="390"/>
        <v>45047</v>
      </c>
      <c r="T394" s="40">
        <f t="shared" si="390"/>
        <v>45078</v>
      </c>
      <c r="U394" s="41" t="s">
        <v>57</v>
      </c>
      <c r="W394" s="40">
        <f>I394</f>
        <v>44743</v>
      </c>
      <c r="X394" s="40">
        <f t="shared" ref="X394:AH394" si="391">J394</f>
        <v>44774</v>
      </c>
      <c r="Y394" s="40">
        <f t="shared" si="391"/>
        <v>44805</v>
      </c>
      <c r="Z394" s="40">
        <f t="shared" si="391"/>
        <v>44835</v>
      </c>
      <c r="AA394" s="40">
        <f t="shared" si="391"/>
        <v>44866</v>
      </c>
      <c r="AB394" s="40">
        <f t="shared" si="391"/>
        <v>44896</v>
      </c>
      <c r="AC394" s="40">
        <f t="shared" si="391"/>
        <v>44927</v>
      </c>
      <c r="AD394" s="40">
        <f t="shared" si="391"/>
        <v>44958</v>
      </c>
      <c r="AE394" s="40">
        <f t="shared" si="391"/>
        <v>44986</v>
      </c>
      <c r="AF394" s="40">
        <f t="shared" si="391"/>
        <v>45017</v>
      </c>
      <c r="AG394" s="40">
        <f t="shared" si="391"/>
        <v>45047</v>
      </c>
      <c r="AH394" s="40">
        <f t="shared" si="391"/>
        <v>45078</v>
      </c>
      <c r="AI394" s="41" t="s">
        <v>18</v>
      </c>
      <c r="AK394" s="40">
        <f>W394</f>
        <v>44743</v>
      </c>
      <c r="AL394" s="40">
        <f t="shared" ref="AL394:AV394" si="392">X394</f>
        <v>44774</v>
      </c>
      <c r="AM394" s="40">
        <f t="shared" si="392"/>
        <v>44805</v>
      </c>
      <c r="AN394" s="40">
        <f t="shared" si="392"/>
        <v>44835</v>
      </c>
      <c r="AO394" s="40">
        <f t="shared" si="392"/>
        <v>44866</v>
      </c>
      <c r="AP394" s="40">
        <f t="shared" si="392"/>
        <v>44896</v>
      </c>
      <c r="AQ394" s="40">
        <f t="shared" si="392"/>
        <v>44927</v>
      </c>
      <c r="AR394" s="40">
        <f t="shared" si="392"/>
        <v>44958</v>
      </c>
      <c r="AS394" s="40">
        <f t="shared" si="392"/>
        <v>44986</v>
      </c>
      <c r="AT394" s="40">
        <f t="shared" si="392"/>
        <v>45017</v>
      </c>
      <c r="AU394" s="40">
        <f t="shared" si="392"/>
        <v>45047</v>
      </c>
      <c r="AV394" s="40">
        <f t="shared" si="392"/>
        <v>45078</v>
      </c>
    </row>
    <row r="395" spans="1:48" ht="14.25">
      <c r="A395" s="74"/>
      <c r="B395" s="39">
        <f>IFERROR((INDEX(GrantList[Account],MATCH(A395,GrantList[Fund],0))),0)</f>
        <v>0</v>
      </c>
      <c r="C395" s="39">
        <f>IFERROR((INDEX(GrantList[Fund Desc],MATCH(A395,GrantList[Fund],0))),0)</f>
        <v>0</v>
      </c>
      <c r="D395" s="37">
        <f>+AI395</f>
        <v>0</v>
      </c>
      <c r="E395" s="38">
        <f>IFERROR((INDEX(GrantList[Study Type],MATCH(A395,GrantList[Fund],0))),0)</f>
        <v>0</v>
      </c>
      <c r="F395" s="36" t="s">
        <v>17</v>
      </c>
      <c r="G395" s="35">
        <f>IFERROR((INDEX(GrantList[Budget End Date],MATCH(A395,GrantList[Fund],0))),0)</f>
        <v>0</v>
      </c>
      <c r="H395" s="34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6">
        <f>SUM(I395:T395)/12</f>
        <v>0</v>
      </c>
      <c r="V395" s="33"/>
      <c r="W395" s="78">
        <f>IF(W$4&lt;$G395,I395*$E$392,0)</f>
        <v>0</v>
      </c>
      <c r="X395" s="78">
        <f t="shared" ref="X395:AH402" si="393">IF(X$4&lt;$G395,J395*$E$392,0)</f>
        <v>0</v>
      </c>
      <c r="Y395" s="78">
        <f t="shared" si="393"/>
        <v>0</v>
      </c>
      <c r="Z395" s="78">
        <f t="shared" si="393"/>
        <v>0</v>
      </c>
      <c r="AA395" s="78">
        <f t="shared" si="393"/>
        <v>0</v>
      </c>
      <c r="AB395" s="78">
        <f t="shared" si="393"/>
        <v>0</v>
      </c>
      <c r="AC395" s="78">
        <f t="shared" si="393"/>
        <v>0</v>
      </c>
      <c r="AD395" s="78">
        <f t="shared" si="393"/>
        <v>0</v>
      </c>
      <c r="AE395" s="78">
        <f t="shared" si="393"/>
        <v>0</v>
      </c>
      <c r="AF395" s="78">
        <f t="shared" si="393"/>
        <v>0</v>
      </c>
      <c r="AG395" s="78">
        <f t="shared" si="393"/>
        <v>0</v>
      </c>
      <c r="AH395" s="78">
        <f t="shared" si="393"/>
        <v>0</v>
      </c>
      <c r="AI395" s="79">
        <f>SUM(W395:AH395)</f>
        <v>0</v>
      </c>
      <c r="AK395" s="78">
        <f>IF(AND(AK$4&lt;=$G395,$F395="Full Time",$E395="Non-Federal"),W395*$AO$2,IF(AND(AK$4&lt;=$G395,$F395="Full Time",$E395="Federal"),W395*$AL$2,(IF(AND(AK$4&lt;=$G395,$F395="Part Time"),$W395*$AM$2,0))))</f>
        <v>0</v>
      </c>
      <c r="AL395" s="78">
        <f t="shared" ref="AL395:AV402" si="394">IF(AND(AL$4&lt;=$G395,$F395="Full Time",$E395="Non-Federal"),X395*$AO$2,IF(AND(AL$4&lt;=$G395,$F395="Full Time",$E395="Federal"),X395*$AL$2,(IF(AND(AL$4&lt;=$G395,$F395="Part Time"),$W395*$AM$2,0))))</f>
        <v>0</v>
      </c>
      <c r="AM395" s="78">
        <f t="shared" si="394"/>
        <v>0</v>
      </c>
      <c r="AN395" s="78">
        <f t="shared" si="394"/>
        <v>0</v>
      </c>
      <c r="AO395" s="78">
        <f t="shared" si="394"/>
        <v>0</v>
      </c>
      <c r="AP395" s="78">
        <f t="shared" si="394"/>
        <v>0</v>
      </c>
      <c r="AQ395" s="78">
        <f t="shared" si="394"/>
        <v>0</v>
      </c>
      <c r="AR395" s="78">
        <f t="shared" si="394"/>
        <v>0</v>
      </c>
      <c r="AS395" s="78">
        <f t="shared" si="394"/>
        <v>0</v>
      </c>
      <c r="AT395" s="78">
        <f t="shared" si="394"/>
        <v>0</v>
      </c>
      <c r="AU395" s="78">
        <f t="shared" si="394"/>
        <v>0</v>
      </c>
      <c r="AV395" s="78">
        <f t="shared" si="394"/>
        <v>0</v>
      </c>
    </row>
    <row r="396" spans="1:48" ht="14.25">
      <c r="A396" s="74"/>
      <c r="B396" s="39">
        <f>IFERROR((INDEX(GrantList[Account],MATCH(A396,GrantList[Fund],0))),0)</f>
        <v>0</v>
      </c>
      <c r="C396" s="39">
        <f>IFERROR((INDEX(GrantList[Fund Desc],MATCH(A396,GrantList[Fund],0))),0)</f>
        <v>0</v>
      </c>
      <c r="D396" s="37">
        <f t="shared" ref="D396:D402" si="395">+AI396</f>
        <v>0</v>
      </c>
      <c r="E396" s="38">
        <f>IFERROR((INDEX(GrantList[Study Type],MATCH(A396,GrantList[Fund],0))),0)</f>
        <v>0</v>
      </c>
      <c r="F396" s="36" t="str">
        <f>F395</f>
        <v>Full Time</v>
      </c>
      <c r="G396" s="35">
        <f>IFERROR((INDEX(GrantList[Budget End Date],MATCH(A396,GrantList[Fund],0))),0)</f>
        <v>0</v>
      </c>
      <c r="H396" s="34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6">
        <f t="shared" ref="U396:U403" si="396">SUM(I396:T396)/12</f>
        <v>0</v>
      </c>
      <c r="V396" s="33"/>
      <c r="W396" s="78">
        <f t="shared" ref="W396:W402" si="397">IF(W$4&lt;$G396,I396*$E$392,0)</f>
        <v>0</v>
      </c>
      <c r="X396" s="78">
        <f t="shared" si="393"/>
        <v>0</v>
      </c>
      <c r="Y396" s="78">
        <f t="shared" si="393"/>
        <v>0</v>
      </c>
      <c r="Z396" s="78">
        <f t="shared" si="393"/>
        <v>0</v>
      </c>
      <c r="AA396" s="78">
        <f t="shared" si="393"/>
        <v>0</v>
      </c>
      <c r="AB396" s="78">
        <f t="shared" si="393"/>
        <v>0</v>
      </c>
      <c r="AC396" s="78">
        <f t="shared" si="393"/>
        <v>0</v>
      </c>
      <c r="AD396" s="78">
        <f t="shared" si="393"/>
        <v>0</v>
      </c>
      <c r="AE396" s="78">
        <f t="shared" si="393"/>
        <v>0</v>
      </c>
      <c r="AF396" s="78">
        <f t="shared" si="393"/>
        <v>0</v>
      </c>
      <c r="AG396" s="78">
        <f t="shared" si="393"/>
        <v>0</v>
      </c>
      <c r="AH396" s="78">
        <f t="shared" si="393"/>
        <v>0</v>
      </c>
      <c r="AI396" s="79">
        <f t="shared" ref="AI396:AI402" si="398">SUM(W396:AH396)</f>
        <v>0</v>
      </c>
      <c r="AK396" s="78">
        <f t="shared" ref="AK396:AK402" si="399">IF(AND(AK$4&lt;=$G396,$F396="Full Time",$E396="Non-Federal"),W396*$AO$2,IF(AND(AK$4&lt;=$G396,$F396="Full Time",$E396="Federal"),W396*$AL$2,(IF(AND(AK$4&lt;=$G396,$F396="Part Time"),$W396*$AM$2,0))))</f>
        <v>0</v>
      </c>
      <c r="AL396" s="78">
        <f t="shared" si="394"/>
        <v>0</v>
      </c>
      <c r="AM396" s="78">
        <f t="shared" si="394"/>
        <v>0</v>
      </c>
      <c r="AN396" s="78">
        <f t="shared" si="394"/>
        <v>0</v>
      </c>
      <c r="AO396" s="78">
        <f t="shared" si="394"/>
        <v>0</v>
      </c>
      <c r="AP396" s="78">
        <f t="shared" si="394"/>
        <v>0</v>
      </c>
      <c r="AQ396" s="78">
        <f t="shared" si="394"/>
        <v>0</v>
      </c>
      <c r="AR396" s="78">
        <f t="shared" si="394"/>
        <v>0</v>
      </c>
      <c r="AS396" s="78">
        <f t="shared" si="394"/>
        <v>0</v>
      </c>
      <c r="AT396" s="78">
        <f t="shared" si="394"/>
        <v>0</v>
      </c>
      <c r="AU396" s="78">
        <f t="shared" si="394"/>
        <v>0</v>
      </c>
      <c r="AV396" s="78">
        <f t="shared" si="394"/>
        <v>0</v>
      </c>
    </row>
    <row r="397" spans="1:48" ht="14.25">
      <c r="A397" s="74"/>
      <c r="B397" s="39">
        <f>IFERROR((INDEX(GrantList[Account],MATCH(A397,GrantList[Fund],0))),0)</f>
        <v>0</v>
      </c>
      <c r="C397" s="39">
        <f>IFERROR((INDEX(GrantList[Fund Desc],MATCH(A397,GrantList[Fund],0))),0)</f>
        <v>0</v>
      </c>
      <c r="D397" s="37">
        <f t="shared" si="395"/>
        <v>0</v>
      </c>
      <c r="E397" s="38">
        <f>IFERROR((INDEX(GrantList[Study Type],MATCH(A397,GrantList[Fund],0))),0)</f>
        <v>0</v>
      </c>
      <c r="F397" s="36" t="str">
        <f t="shared" ref="F397:F402" si="400">F396</f>
        <v>Full Time</v>
      </c>
      <c r="G397" s="35">
        <f>IFERROR((INDEX(GrantList[Budget End Date],MATCH(A397,GrantList[Fund],0))),0)</f>
        <v>0</v>
      </c>
      <c r="H397" s="34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6">
        <f t="shared" si="396"/>
        <v>0</v>
      </c>
      <c r="V397" s="33"/>
      <c r="W397" s="78">
        <f t="shared" si="397"/>
        <v>0</v>
      </c>
      <c r="X397" s="78">
        <f t="shared" si="393"/>
        <v>0</v>
      </c>
      <c r="Y397" s="78">
        <f t="shared" si="393"/>
        <v>0</v>
      </c>
      <c r="Z397" s="78">
        <f t="shared" si="393"/>
        <v>0</v>
      </c>
      <c r="AA397" s="78">
        <f t="shared" si="393"/>
        <v>0</v>
      </c>
      <c r="AB397" s="78">
        <f t="shared" si="393"/>
        <v>0</v>
      </c>
      <c r="AC397" s="78">
        <f t="shared" si="393"/>
        <v>0</v>
      </c>
      <c r="AD397" s="78">
        <f t="shared" si="393"/>
        <v>0</v>
      </c>
      <c r="AE397" s="78">
        <f t="shared" si="393"/>
        <v>0</v>
      </c>
      <c r="AF397" s="78">
        <f t="shared" si="393"/>
        <v>0</v>
      </c>
      <c r="AG397" s="78">
        <f t="shared" si="393"/>
        <v>0</v>
      </c>
      <c r="AH397" s="78">
        <f t="shared" si="393"/>
        <v>0</v>
      </c>
      <c r="AI397" s="79">
        <f t="shared" si="398"/>
        <v>0</v>
      </c>
      <c r="AK397" s="78">
        <f t="shared" si="399"/>
        <v>0</v>
      </c>
      <c r="AL397" s="78">
        <f t="shared" si="394"/>
        <v>0</v>
      </c>
      <c r="AM397" s="78">
        <f t="shared" si="394"/>
        <v>0</v>
      </c>
      <c r="AN397" s="78">
        <f t="shared" si="394"/>
        <v>0</v>
      </c>
      <c r="AO397" s="78">
        <f t="shared" si="394"/>
        <v>0</v>
      </c>
      <c r="AP397" s="78">
        <f t="shared" si="394"/>
        <v>0</v>
      </c>
      <c r="AQ397" s="78">
        <f t="shared" si="394"/>
        <v>0</v>
      </c>
      <c r="AR397" s="78">
        <f t="shared" si="394"/>
        <v>0</v>
      </c>
      <c r="AS397" s="78">
        <f t="shared" si="394"/>
        <v>0</v>
      </c>
      <c r="AT397" s="78">
        <f t="shared" si="394"/>
        <v>0</v>
      </c>
      <c r="AU397" s="78">
        <f t="shared" si="394"/>
        <v>0</v>
      </c>
      <c r="AV397" s="78">
        <f t="shared" si="394"/>
        <v>0</v>
      </c>
    </row>
    <row r="398" spans="1:48" ht="14.25">
      <c r="A398" s="74"/>
      <c r="B398" s="39">
        <f>IFERROR((INDEX(GrantList[Account],MATCH(A398,GrantList[Fund],0))),0)</f>
        <v>0</v>
      </c>
      <c r="C398" s="39">
        <f>IFERROR((INDEX(GrantList[Fund Desc],MATCH(A398,GrantList[Fund],0))),0)</f>
        <v>0</v>
      </c>
      <c r="D398" s="37">
        <f t="shared" si="395"/>
        <v>0</v>
      </c>
      <c r="E398" s="38">
        <f>IFERROR((INDEX(GrantList[Study Type],MATCH(A398,GrantList[Fund],0))),0)</f>
        <v>0</v>
      </c>
      <c r="F398" s="36" t="str">
        <f t="shared" si="400"/>
        <v>Full Time</v>
      </c>
      <c r="G398" s="35">
        <f>IFERROR((INDEX(GrantList[Budget End Date],MATCH(A398,GrantList[Fund],0))),0)</f>
        <v>0</v>
      </c>
      <c r="H398" s="34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6">
        <f t="shared" si="396"/>
        <v>0</v>
      </c>
      <c r="V398" s="33"/>
      <c r="W398" s="78">
        <f t="shared" si="397"/>
        <v>0</v>
      </c>
      <c r="X398" s="78">
        <f t="shared" si="393"/>
        <v>0</v>
      </c>
      <c r="Y398" s="78">
        <f t="shared" si="393"/>
        <v>0</v>
      </c>
      <c r="Z398" s="78">
        <f t="shared" si="393"/>
        <v>0</v>
      </c>
      <c r="AA398" s="78">
        <f t="shared" si="393"/>
        <v>0</v>
      </c>
      <c r="AB398" s="78">
        <f t="shared" si="393"/>
        <v>0</v>
      </c>
      <c r="AC398" s="78">
        <f t="shared" si="393"/>
        <v>0</v>
      </c>
      <c r="AD398" s="78">
        <f t="shared" si="393"/>
        <v>0</v>
      </c>
      <c r="AE398" s="78">
        <f t="shared" si="393"/>
        <v>0</v>
      </c>
      <c r="AF398" s="78">
        <f t="shared" si="393"/>
        <v>0</v>
      </c>
      <c r="AG398" s="78">
        <f t="shared" si="393"/>
        <v>0</v>
      </c>
      <c r="AH398" s="78">
        <f t="shared" si="393"/>
        <v>0</v>
      </c>
      <c r="AI398" s="79">
        <f t="shared" si="398"/>
        <v>0</v>
      </c>
      <c r="AK398" s="78">
        <f t="shared" si="399"/>
        <v>0</v>
      </c>
      <c r="AL398" s="78">
        <f t="shared" si="394"/>
        <v>0</v>
      </c>
      <c r="AM398" s="78">
        <f t="shared" si="394"/>
        <v>0</v>
      </c>
      <c r="AN398" s="78">
        <f t="shared" si="394"/>
        <v>0</v>
      </c>
      <c r="AO398" s="78">
        <f t="shared" si="394"/>
        <v>0</v>
      </c>
      <c r="AP398" s="78">
        <f t="shared" si="394"/>
        <v>0</v>
      </c>
      <c r="AQ398" s="78">
        <f t="shared" si="394"/>
        <v>0</v>
      </c>
      <c r="AR398" s="78">
        <f t="shared" si="394"/>
        <v>0</v>
      </c>
      <c r="AS398" s="78">
        <f t="shared" si="394"/>
        <v>0</v>
      </c>
      <c r="AT398" s="78">
        <f t="shared" si="394"/>
        <v>0</v>
      </c>
      <c r="AU398" s="78">
        <f t="shared" si="394"/>
        <v>0</v>
      </c>
      <c r="AV398" s="78">
        <f t="shared" si="394"/>
        <v>0</v>
      </c>
    </row>
    <row r="399" spans="1:48" ht="14.25">
      <c r="A399" s="74"/>
      <c r="B399" s="39">
        <f>IFERROR((INDEX(GrantList[Account],MATCH(A399,GrantList[Fund],0))),0)</f>
        <v>0</v>
      </c>
      <c r="C399" s="39">
        <f>IFERROR((INDEX(GrantList[Fund Desc],MATCH(A399,GrantList[Fund],0))),0)</f>
        <v>0</v>
      </c>
      <c r="D399" s="37">
        <f t="shared" si="395"/>
        <v>0</v>
      </c>
      <c r="E399" s="38">
        <f>IFERROR((INDEX(GrantList[Study Type],MATCH(A399,GrantList[Fund],0))),0)</f>
        <v>0</v>
      </c>
      <c r="F399" s="36" t="str">
        <f t="shared" si="400"/>
        <v>Full Time</v>
      </c>
      <c r="G399" s="35">
        <f>IFERROR((INDEX(GrantList[Budget End Date],MATCH(A399,GrantList[Fund],0))),0)</f>
        <v>0</v>
      </c>
      <c r="H399" s="34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6">
        <f t="shared" si="396"/>
        <v>0</v>
      </c>
      <c r="V399" s="33"/>
      <c r="W399" s="78">
        <f t="shared" si="397"/>
        <v>0</v>
      </c>
      <c r="X399" s="78">
        <f t="shared" si="393"/>
        <v>0</v>
      </c>
      <c r="Y399" s="78">
        <f t="shared" si="393"/>
        <v>0</v>
      </c>
      <c r="Z399" s="78">
        <f t="shared" si="393"/>
        <v>0</v>
      </c>
      <c r="AA399" s="78">
        <f t="shared" si="393"/>
        <v>0</v>
      </c>
      <c r="AB399" s="78">
        <f t="shared" si="393"/>
        <v>0</v>
      </c>
      <c r="AC399" s="78">
        <f t="shared" si="393"/>
        <v>0</v>
      </c>
      <c r="AD399" s="78">
        <f t="shared" si="393"/>
        <v>0</v>
      </c>
      <c r="AE399" s="78">
        <f t="shared" si="393"/>
        <v>0</v>
      </c>
      <c r="AF399" s="78">
        <f t="shared" si="393"/>
        <v>0</v>
      </c>
      <c r="AG399" s="78">
        <f t="shared" si="393"/>
        <v>0</v>
      </c>
      <c r="AH399" s="78">
        <f t="shared" si="393"/>
        <v>0</v>
      </c>
      <c r="AI399" s="79">
        <f t="shared" si="398"/>
        <v>0</v>
      </c>
      <c r="AK399" s="78">
        <f t="shared" si="399"/>
        <v>0</v>
      </c>
      <c r="AL399" s="78">
        <f t="shared" si="394"/>
        <v>0</v>
      </c>
      <c r="AM399" s="78">
        <f t="shared" si="394"/>
        <v>0</v>
      </c>
      <c r="AN399" s="78">
        <f t="shared" si="394"/>
        <v>0</v>
      </c>
      <c r="AO399" s="78">
        <f t="shared" si="394"/>
        <v>0</v>
      </c>
      <c r="AP399" s="78">
        <f t="shared" si="394"/>
        <v>0</v>
      </c>
      <c r="AQ399" s="78">
        <f t="shared" si="394"/>
        <v>0</v>
      </c>
      <c r="AR399" s="78">
        <f t="shared" si="394"/>
        <v>0</v>
      </c>
      <c r="AS399" s="78">
        <f t="shared" si="394"/>
        <v>0</v>
      </c>
      <c r="AT399" s="78">
        <f t="shared" si="394"/>
        <v>0</v>
      </c>
      <c r="AU399" s="78">
        <f t="shared" si="394"/>
        <v>0</v>
      </c>
      <c r="AV399" s="78">
        <f t="shared" si="394"/>
        <v>0</v>
      </c>
    </row>
    <row r="400" spans="1:48" ht="14.25">
      <c r="A400" s="74"/>
      <c r="B400" s="39">
        <f>IFERROR((INDEX(GrantList[Account],MATCH(A400,GrantList[Fund],0))),0)</f>
        <v>0</v>
      </c>
      <c r="C400" s="39">
        <f>IFERROR((INDEX(GrantList[Fund Desc],MATCH(A400,GrantList[Fund],0))),0)</f>
        <v>0</v>
      </c>
      <c r="D400" s="37">
        <f t="shared" si="395"/>
        <v>0</v>
      </c>
      <c r="E400" s="38">
        <f>IFERROR((INDEX(GrantList[Study Type],MATCH(A400,GrantList[Fund],0))),0)</f>
        <v>0</v>
      </c>
      <c r="F400" s="36" t="str">
        <f t="shared" si="400"/>
        <v>Full Time</v>
      </c>
      <c r="G400" s="35">
        <f>IFERROR((INDEX(GrantList[Budget End Date],MATCH(A400,GrantList[Fund],0))),0)</f>
        <v>0</v>
      </c>
      <c r="H400" s="34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6">
        <f t="shared" si="396"/>
        <v>0</v>
      </c>
      <c r="V400" s="33"/>
      <c r="W400" s="78">
        <f t="shared" si="397"/>
        <v>0</v>
      </c>
      <c r="X400" s="78">
        <f t="shared" si="393"/>
        <v>0</v>
      </c>
      <c r="Y400" s="78">
        <f t="shared" si="393"/>
        <v>0</v>
      </c>
      <c r="Z400" s="78">
        <f t="shared" si="393"/>
        <v>0</v>
      </c>
      <c r="AA400" s="78">
        <f t="shared" si="393"/>
        <v>0</v>
      </c>
      <c r="AB400" s="78">
        <f t="shared" si="393"/>
        <v>0</v>
      </c>
      <c r="AC400" s="78">
        <f t="shared" si="393"/>
        <v>0</v>
      </c>
      <c r="AD400" s="78">
        <f t="shared" si="393"/>
        <v>0</v>
      </c>
      <c r="AE400" s="78">
        <f t="shared" si="393"/>
        <v>0</v>
      </c>
      <c r="AF400" s="78">
        <f t="shared" si="393"/>
        <v>0</v>
      </c>
      <c r="AG400" s="78">
        <f t="shared" si="393"/>
        <v>0</v>
      </c>
      <c r="AH400" s="78">
        <f t="shared" si="393"/>
        <v>0</v>
      </c>
      <c r="AI400" s="79">
        <f t="shared" si="398"/>
        <v>0</v>
      </c>
      <c r="AK400" s="78">
        <f t="shared" si="399"/>
        <v>0</v>
      </c>
      <c r="AL400" s="78">
        <f t="shared" si="394"/>
        <v>0</v>
      </c>
      <c r="AM400" s="78">
        <f t="shared" si="394"/>
        <v>0</v>
      </c>
      <c r="AN400" s="78">
        <f t="shared" si="394"/>
        <v>0</v>
      </c>
      <c r="AO400" s="78">
        <f t="shared" si="394"/>
        <v>0</v>
      </c>
      <c r="AP400" s="78">
        <f t="shared" si="394"/>
        <v>0</v>
      </c>
      <c r="AQ400" s="78">
        <f t="shared" si="394"/>
        <v>0</v>
      </c>
      <c r="AR400" s="78">
        <f t="shared" si="394"/>
        <v>0</v>
      </c>
      <c r="AS400" s="78">
        <f t="shared" si="394"/>
        <v>0</v>
      </c>
      <c r="AT400" s="78">
        <f t="shared" si="394"/>
        <v>0</v>
      </c>
      <c r="AU400" s="78">
        <f t="shared" si="394"/>
        <v>0</v>
      </c>
      <c r="AV400" s="78">
        <f t="shared" si="394"/>
        <v>0</v>
      </c>
    </row>
    <row r="401" spans="1:48" ht="14.25">
      <c r="A401" s="74"/>
      <c r="B401" s="39">
        <f>IFERROR((INDEX(GrantList[Account],MATCH(A401,GrantList[Fund],0))),0)</f>
        <v>0</v>
      </c>
      <c r="C401" s="39">
        <f>IFERROR((INDEX(GrantList[Fund Desc],MATCH(A401,GrantList[Fund],0))),0)</f>
        <v>0</v>
      </c>
      <c r="D401" s="37">
        <f t="shared" si="395"/>
        <v>0</v>
      </c>
      <c r="E401" s="38">
        <f>IFERROR((INDEX(GrantList[Study Type],MATCH(A401,GrantList[Fund],0))),0)</f>
        <v>0</v>
      </c>
      <c r="F401" s="36" t="str">
        <f t="shared" si="400"/>
        <v>Full Time</v>
      </c>
      <c r="G401" s="35">
        <f>IFERROR((INDEX(GrantList[Budget End Date],MATCH(A401,GrantList[Fund],0))),0)</f>
        <v>0</v>
      </c>
      <c r="H401" s="34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6">
        <f t="shared" si="396"/>
        <v>0</v>
      </c>
      <c r="V401" s="33"/>
      <c r="W401" s="78">
        <f t="shared" si="397"/>
        <v>0</v>
      </c>
      <c r="X401" s="78">
        <f t="shared" si="393"/>
        <v>0</v>
      </c>
      <c r="Y401" s="78">
        <f t="shared" si="393"/>
        <v>0</v>
      </c>
      <c r="Z401" s="78">
        <f t="shared" si="393"/>
        <v>0</v>
      </c>
      <c r="AA401" s="78">
        <f t="shared" si="393"/>
        <v>0</v>
      </c>
      <c r="AB401" s="78">
        <f t="shared" si="393"/>
        <v>0</v>
      </c>
      <c r="AC401" s="78">
        <f t="shared" si="393"/>
        <v>0</v>
      </c>
      <c r="AD401" s="78">
        <f t="shared" si="393"/>
        <v>0</v>
      </c>
      <c r="AE401" s="78">
        <f t="shared" si="393"/>
        <v>0</v>
      </c>
      <c r="AF401" s="78">
        <f t="shared" si="393"/>
        <v>0</v>
      </c>
      <c r="AG401" s="78">
        <f t="shared" si="393"/>
        <v>0</v>
      </c>
      <c r="AH401" s="78">
        <f t="shared" si="393"/>
        <v>0</v>
      </c>
      <c r="AI401" s="79">
        <f t="shared" si="398"/>
        <v>0</v>
      </c>
      <c r="AK401" s="78">
        <f t="shared" si="399"/>
        <v>0</v>
      </c>
      <c r="AL401" s="78">
        <f t="shared" si="394"/>
        <v>0</v>
      </c>
      <c r="AM401" s="78">
        <f t="shared" si="394"/>
        <v>0</v>
      </c>
      <c r="AN401" s="78">
        <f t="shared" si="394"/>
        <v>0</v>
      </c>
      <c r="AO401" s="78">
        <f t="shared" si="394"/>
        <v>0</v>
      </c>
      <c r="AP401" s="78">
        <f t="shared" si="394"/>
        <v>0</v>
      </c>
      <c r="AQ401" s="78">
        <f t="shared" si="394"/>
        <v>0</v>
      </c>
      <c r="AR401" s="78">
        <f t="shared" si="394"/>
        <v>0</v>
      </c>
      <c r="AS401" s="78">
        <f t="shared" si="394"/>
        <v>0</v>
      </c>
      <c r="AT401" s="78">
        <f t="shared" si="394"/>
        <v>0</v>
      </c>
      <c r="AU401" s="78">
        <f t="shared" si="394"/>
        <v>0</v>
      </c>
      <c r="AV401" s="78">
        <f t="shared" si="394"/>
        <v>0</v>
      </c>
    </row>
    <row r="402" spans="1:48" ht="14.25">
      <c r="A402" s="74"/>
      <c r="B402" s="39">
        <f>IFERROR((INDEX(GrantList[Account],MATCH(A402,GrantList[Fund],0))),0)</f>
        <v>0</v>
      </c>
      <c r="C402" s="39">
        <f>IFERROR((INDEX(GrantList[Fund Desc],MATCH(A402,GrantList[Fund],0))),0)</f>
        <v>0</v>
      </c>
      <c r="D402" s="37">
        <f t="shared" si="395"/>
        <v>0</v>
      </c>
      <c r="E402" s="38">
        <f>IFERROR((INDEX(GrantList[Study Type],MATCH(A402,GrantList[Fund],0))),0)</f>
        <v>0</v>
      </c>
      <c r="F402" s="36" t="str">
        <f t="shared" si="400"/>
        <v>Full Time</v>
      </c>
      <c r="G402" s="35">
        <f>IFERROR((INDEX(GrantList[Budget End Date],MATCH(A402,GrantList[Fund],0))),0)</f>
        <v>0</v>
      </c>
      <c r="H402" s="34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6">
        <f t="shared" si="396"/>
        <v>0</v>
      </c>
      <c r="V402" s="33"/>
      <c r="W402" s="78">
        <f t="shared" si="397"/>
        <v>0</v>
      </c>
      <c r="X402" s="78">
        <f t="shared" si="393"/>
        <v>0</v>
      </c>
      <c r="Y402" s="78">
        <f t="shared" si="393"/>
        <v>0</v>
      </c>
      <c r="Z402" s="78">
        <f t="shared" si="393"/>
        <v>0</v>
      </c>
      <c r="AA402" s="78">
        <f t="shared" si="393"/>
        <v>0</v>
      </c>
      <c r="AB402" s="78">
        <f t="shared" si="393"/>
        <v>0</v>
      </c>
      <c r="AC402" s="78">
        <f t="shared" si="393"/>
        <v>0</v>
      </c>
      <c r="AD402" s="78">
        <f t="shared" si="393"/>
        <v>0</v>
      </c>
      <c r="AE402" s="78">
        <f t="shared" si="393"/>
        <v>0</v>
      </c>
      <c r="AF402" s="78">
        <f t="shared" si="393"/>
        <v>0</v>
      </c>
      <c r="AG402" s="78">
        <f t="shared" si="393"/>
        <v>0</v>
      </c>
      <c r="AH402" s="78">
        <f t="shared" si="393"/>
        <v>0</v>
      </c>
      <c r="AI402" s="79">
        <f t="shared" si="398"/>
        <v>0</v>
      </c>
      <c r="AK402" s="78">
        <f t="shared" si="399"/>
        <v>0</v>
      </c>
      <c r="AL402" s="78">
        <f t="shared" si="394"/>
        <v>0</v>
      </c>
      <c r="AM402" s="78">
        <f t="shared" si="394"/>
        <v>0</v>
      </c>
      <c r="AN402" s="78">
        <f t="shared" si="394"/>
        <v>0</v>
      </c>
      <c r="AO402" s="78">
        <f t="shared" si="394"/>
        <v>0</v>
      </c>
      <c r="AP402" s="78">
        <f t="shared" si="394"/>
        <v>0</v>
      </c>
      <c r="AQ402" s="78">
        <f t="shared" si="394"/>
        <v>0</v>
      </c>
      <c r="AR402" s="78">
        <f t="shared" si="394"/>
        <v>0</v>
      </c>
      <c r="AS402" s="78">
        <f t="shared" si="394"/>
        <v>0</v>
      </c>
      <c r="AT402" s="78">
        <f t="shared" si="394"/>
        <v>0</v>
      </c>
      <c r="AU402" s="78">
        <f t="shared" si="394"/>
        <v>0</v>
      </c>
      <c r="AV402" s="78">
        <f t="shared" si="394"/>
        <v>0</v>
      </c>
    </row>
    <row r="403" spans="1:48" ht="13.5" customHeight="1">
      <c r="C403" s="32" t="s">
        <v>16</v>
      </c>
      <c r="D403" s="31">
        <f>SUM(D395:D402)</f>
        <v>0</v>
      </c>
      <c r="E403" s="30"/>
      <c r="F403" s="29"/>
      <c r="I403" s="76">
        <f t="shared" ref="I403:T403" si="401">SUM(I395:I402)</f>
        <v>0</v>
      </c>
      <c r="J403" s="76">
        <f t="shared" si="401"/>
        <v>0</v>
      </c>
      <c r="K403" s="76">
        <f t="shared" si="401"/>
        <v>0</v>
      </c>
      <c r="L403" s="76">
        <f t="shared" si="401"/>
        <v>0</v>
      </c>
      <c r="M403" s="76">
        <f t="shared" si="401"/>
        <v>0</v>
      </c>
      <c r="N403" s="76">
        <f t="shared" si="401"/>
        <v>0</v>
      </c>
      <c r="O403" s="76">
        <f t="shared" si="401"/>
        <v>0</v>
      </c>
      <c r="P403" s="76">
        <f t="shared" si="401"/>
        <v>0</v>
      </c>
      <c r="Q403" s="76">
        <f t="shared" si="401"/>
        <v>0</v>
      </c>
      <c r="R403" s="76">
        <f t="shared" si="401"/>
        <v>0</v>
      </c>
      <c r="S403" s="76">
        <f t="shared" si="401"/>
        <v>0</v>
      </c>
      <c r="T403" s="76">
        <f t="shared" si="401"/>
        <v>0</v>
      </c>
      <c r="U403" s="76">
        <f t="shared" si="396"/>
        <v>0</v>
      </c>
      <c r="V403" s="26"/>
      <c r="W403" s="78">
        <f>SUM(W395:W402)</f>
        <v>0</v>
      </c>
      <c r="X403" s="78">
        <f t="shared" ref="X403:AH403" si="402">SUM(X395:X402)</f>
        <v>0</v>
      </c>
      <c r="Y403" s="78">
        <f t="shared" si="402"/>
        <v>0</v>
      </c>
      <c r="Z403" s="78">
        <f t="shared" si="402"/>
        <v>0</v>
      </c>
      <c r="AA403" s="78">
        <f t="shared" si="402"/>
        <v>0</v>
      </c>
      <c r="AB403" s="78">
        <f t="shared" si="402"/>
        <v>0</v>
      </c>
      <c r="AC403" s="78">
        <f t="shared" si="402"/>
        <v>0</v>
      </c>
      <c r="AD403" s="78">
        <f t="shared" si="402"/>
        <v>0</v>
      </c>
      <c r="AE403" s="78">
        <f t="shared" si="402"/>
        <v>0</v>
      </c>
      <c r="AF403" s="78">
        <f t="shared" si="402"/>
        <v>0</v>
      </c>
      <c r="AG403" s="78">
        <f t="shared" si="402"/>
        <v>0</v>
      </c>
      <c r="AH403" s="78">
        <f t="shared" si="402"/>
        <v>0</v>
      </c>
      <c r="AI403" s="78">
        <f t="shared" ref="AI403" si="403">SUM(AI395:AI402)</f>
        <v>0</v>
      </c>
      <c r="AK403" s="78">
        <f>SUM(AK395:AK402)</f>
        <v>0</v>
      </c>
      <c r="AL403" s="78">
        <f t="shared" ref="AL403:AV403" si="404">SUM(AL395:AL402)</f>
        <v>0</v>
      </c>
      <c r="AM403" s="78">
        <f t="shared" si="404"/>
        <v>0</v>
      </c>
      <c r="AN403" s="78">
        <f t="shared" si="404"/>
        <v>0</v>
      </c>
      <c r="AO403" s="78">
        <f t="shared" si="404"/>
        <v>0</v>
      </c>
      <c r="AP403" s="78">
        <f t="shared" si="404"/>
        <v>0</v>
      </c>
      <c r="AQ403" s="78">
        <f t="shared" si="404"/>
        <v>0</v>
      </c>
      <c r="AR403" s="78">
        <f t="shared" si="404"/>
        <v>0</v>
      </c>
      <c r="AS403" s="78">
        <f t="shared" si="404"/>
        <v>0</v>
      </c>
      <c r="AT403" s="78">
        <f t="shared" si="404"/>
        <v>0</v>
      </c>
      <c r="AU403" s="78">
        <f t="shared" si="404"/>
        <v>0</v>
      </c>
      <c r="AV403" s="78">
        <f t="shared" si="404"/>
        <v>0</v>
      </c>
    </row>
    <row r="404" spans="1:48">
      <c r="D404" s="25">
        <f>+D403-D392</f>
        <v>0</v>
      </c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7"/>
      <c r="V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</row>
    <row r="405" spans="1:48">
      <c r="D405" s="25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48"/>
      <c r="V405" s="26"/>
    </row>
    <row r="406" spans="1:48">
      <c r="D406" s="25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48"/>
      <c r="V406" s="26"/>
    </row>
    <row r="407" spans="1:48" ht="12.75">
      <c r="A407" s="47" t="s">
        <v>90</v>
      </c>
      <c r="B407" s="47"/>
      <c r="D407" s="46"/>
      <c r="E407" s="45">
        <f>D407/12</f>
        <v>0</v>
      </c>
      <c r="F407" s="24" t="s">
        <v>24</v>
      </c>
      <c r="AL407" s="73">
        <v>0.30499999999999999</v>
      </c>
      <c r="AM407" s="73">
        <v>0.09</v>
      </c>
      <c r="AO407" s="73">
        <v>0.32600000000000001</v>
      </c>
    </row>
    <row r="408" spans="1:48" ht="12.75">
      <c r="A408" s="47" t="s">
        <v>91</v>
      </c>
      <c r="B408" s="44"/>
      <c r="J408" s="43"/>
      <c r="K408" s="43"/>
      <c r="L408" s="43"/>
      <c r="M408" s="43"/>
      <c r="N408" s="43"/>
      <c r="AK408" s="24" t="s">
        <v>23</v>
      </c>
    </row>
    <row r="409" spans="1:48">
      <c r="A409" s="42" t="s">
        <v>15</v>
      </c>
      <c r="B409" s="42" t="s">
        <v>14</v>
      </c>
      <c r="C409" s="42" t="s">
        <v>13</v>
      </c>
      <c r="D409" s="42" t="s">
        <v>21</v>
      </c>
      <c r="E409" s="42" t="s">
        <v>22</v>
      </c>
      <c r="F409" s="42" t="s">
        <v>20</v>
      </c>
      <c r="G409" s="42" t="s">
        <v>19</v>
      </c>
      <c r="I409" s="40">
        <f>I394</f>
        <v>44743</v>
      </c>
      <c r="J409" s="40">
        <f t="shared" ref="J409:T409" si="405">J394</f>
        <v>44774</v>
      </c>
      <c r="K409" s="40">
        <f t="shared" si="405"/>
        <v>44805</v>
      </c>
      <c r="L409" s="40">
        <f t="shared" si="405"/>
        <v>44835</v>
      </c>
      <c r="M409" s="40">
        <f t="shared" si="405"/>
        <v>44866</v>
      </c>
      <c r="N409" s="40">
        <f t="shared" si="405"/>
        <v>44896</v>
      </c>
      <c r="O409" s="40">
        <f t="shared" si="405"/>
        <v>44927</v>
      </c>
      <c r="P409" s="40">
        <f t="shared" si="405"/>
        <v>44958</v>
      </c>
      <c r="Q409" s="40">
        <f t="shared" si="405"/>
        <v>44986</v>
      </c>
      <c r="R409" s="40">
        <f t="shared" si="405"/>
        <v>45017</v>
      </c>
      <c r="S409" s="40">
        <f t="shared" si="405"/>
        <v>45047</v>
      </c>
      <c r="T409" s="40">
        <f t="shared" si="405"/>
        <v>45078</v>
      </c>
      <c r="U409" s="41" t="s">
        <v>57</v>
      </c>
      <c r="W409" s="40">
        <f>I409</f>
        <v>44743</v>
      </c>
      <c r="X409" s="40">
        <f t="shared" ref="X409:AH409" si="406">J409</f>
        <v>44774</v>
      </c>
      <c r="Y409" s="40">
        <f t="shared" si="406"/>
        <v>44805</v>
      </c>
      <c r="Z409" s="40">
        <f t="shared" si="406"/>
        <v>44835</v>
      </c>
      <c r="AA409" s="40">
        <f t="shared" si="406"/>
        <v>44866</v>
      </c>
      <c r="AB409" s="40">
        <f t="shared" si="406"/>
        <v>44896</v>
      </c>
      <c r="AC409" s="40">
        <f t="shared" si="406"/>
        <v>44927</v>
      </c>
      <c r="AD409" s="40">
        <f t="shared" si="406"/>
        <v>44958</v>
      </c>
      <c r="AE409" s="40">
        <f t="shared" si="406"/>
        <v>44986</v>
      </c>
      <c r="AF409" s="40">
        <f t="shared" si="406"/>
        <v>45017</v>
      </c>
      <c r="AG409" s="40">
        <f t="shared" si="406"/>
        <v>45047</v>
      </c>
      <c r="AH409" s="40">
        <f t="shared" si="406"/>
        <v>45078</v>
      </c>
      <c r="AI409" s="41" t="s">
        <v>18</v>
      </c>
      <c r="AK409" s="40">
        <f>W409</f>
        <v>44743</v>
      </c>
      <c r="AL409" s="40">
        <f t="shared" ref="AL409:AV409" si="407">X409</f>
        <v>44774</v>
      </c>
      <c r="AM409" s="40">
        <f t="shared" si="407"/>
        <v>44805</v>
      </c>
      <c r="AN409" s="40">
        <f t="shared" si="407"/>
        <v>44835</v>
      </c>
      <c r="AO409" s="40">
        <f t="shared" si="407"/>
        <v>44866</v>
      </c>
      <c r="AP409" s="40">
        <f t="shared" si="407"/>
        <v>44896</v>
      </c>
      <c r="AQ409" s="40">
        <f t="shared" si="407"/>
        <v>44927</v>
      </c>
      <c r="AR409" s="40">
        <f t="shared" si="407"/>
        <v>44958</v>
      </c>
      <c r="AS409" s="40">
        <f t="shared" si="407"/>
        <v>44986</v>
      </c>
      <c r="AT409" s="40">
        <f t="shared" si="407"/>
        <v>45017</v>
      </c>
      <c r="AU409" s="40">
        <f t="shared" si="407"/>
        <v>45047</v>
      </c>
      <c r="AV409" s="40">
        <f t="shared" si="407"/>
        <v>45078</v>
      </c>
    </row>
    <row r="410" spans="1:48" ht="14.25">
      <c r="A410" s="74"/>
      <c r="B410" s="39">
        <f>IFERROR((INDEX(GrantList[Account],MATCH(A410,GrantList[Fund],0))),0)</f>
        <v>0</v>
      </c>
      <c r="C410" s="39">
        <f>IFERROR((INDEX(GrantList[Fund Desc],MATCH(A410,GrantList[Fund],0))),0)</f>
        <v>0</v>
      </c>
      <c r="D410" s="37">
        <f>+AI410</f>
        <v>0</v>
      </c>
      <c r="E410" s="38">
        <f>IFERROR((INDEX(GrantList[Study Type],MATCH(A410,GrantList[Fund],0))),0)</f>
        <v>0</v>
      </c>
      <c r="F410" s="36" t="s">
        <v>17</v>
      </c>
      <c r="G410" s="35">
        <f>IFERROR((INDEX(GrantList[Budget End Date],MATCH(A410,GrantList[Fund],0))),0)</f>
        <v>0</v>
      </c>
      <c r="H410" s="34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6">
        <f>SUM(I410:T410)/12</f>
        <v>0</v>
      </c>
      <c r="V410" s="33"/>
      <c r="W410" s="78">
        <f>IF(W$4&lt;$G410,I410*$E$407,0)</f>
        <v>0</v>
      </c>
      <c r="X410" s="78">
        <f t="shared" ref="X410:AH417" si="408">IF(X$4&lt;$G410,J410*$E$407,0)</f>
        <v>0</v>
      </c>
      <c r="Y410" s="78">
        <f t="shared" si="408"/>
        <v>0</v>
      </c>
      <c r="Z410" s="78">
        <f t="shared" si="408"/>
        <v>0</v>
      </c>
      <c r="AA410" s="78">
        <f t="shared" si="408"/>
        <v>0</v>
      </c>
      <c r="AB410" s="78">
        <f t="shared" si="408"/>
        <v>0</v>
      </c>
      <c r="AC410" s="78">
        <f t="shared" si="408"/>
        <v>0</v>
      </c>
      <c r="AD410" s="78">
        <f t="shared" si="408"/>
        <v>0</v>
      </c>
      <c r="AE410" s="78">
        <f t="shared" si="408"/>
        <v>0</v>
      </c>
      <c r="AF410" s="78">
        <f t="shared" si="408"/>
        <v>0</v>
      </c>
      <c r="AG410" s="78">
        <f t="shared" si="408"/>
        <v>0</v>
      </c>
      <c r="AH410" s="78">
        <f t="shared" si="408"/>
        <v>0</v>
      </c>
      <c r="AI410" s="79">
        <f>SUM(W410:AH410)</f>
        <v>0</v>
      </c>
      <c r="AK410" s="78">
        <f>IF(AND(AK$4&lt;=$G410,$F410="Full Time",$E410="Non-Federal"),W410*$AO$2,IF(AND(AK$4&lt;=$G410,$F410="Full Time",$E410="Federal"),W410*$AL$2,(IF(AND(AK$4&lt;=$G410,$F410="Part Time"),$W410*$AM$2,0))))</f>
        <v>0</v>
      </c>
      <c r="AL410" s="78">
        <f t="shared" ref="AL410:AV417" si="409">IF(AND(AL$4&lt;=$G410,$F410="Full Time",$E410="Non-Federal"),X410*$AO$2,IF(AND(AL$4&lt;=$G410,$F410="Full Time",$E410="Federal"),X410*$AL$2,(IF(AND(AL$4&lt;=$G410,$F410="Part Time"),$W410*$AM$2,0))))</f>
        <v>0</v>
      </c>
      <c r="AM410" s="78">
        <f t="shared" si="409"/>
        <v>0</v>
      </c>
      <c r="AN410" s="78">
        <f t="shared" si="409"/>
        <v>0</v>
      </c>
      <c r="AO410" s="78">
        <f t="shared" si="409"/>
        <v>0</v>
      </c>
      <c r="AP410" s="78">
        <f t="shared" si="409"/>
        <v>0</v>
      </c>
      <c r="AQ410" s="78">
        <f t="shared" si="409"/>
        <v>0</v>
      </c>
      <c r="AR410" s="78">
        <f t="shared" si="409"/>
        <v>0</v>
      </c>
      <c r="AS410" s="78">
        <f t="shared" si="409"/>
        <v>0</v>
      </c>
      <c r="AT410" s="78">
        <f t="shared" si="409"/>
        <v>0</v>
      </c>
      <c r="AU410" s="78">
        <f t="shared" si="409"/>
        <v>0</v>
      </c>
      <c r="AV410" s="78">
        <f t="shared" si="409"/>
        <v>0</v>
      </c>
    </row>
    <row r="411" spans="1:48" ht="14.25">
      <c r="A411" s="74"/>
      <c r="B411" s="39">
        <f>IFERROR((INDEX(GrantList[Account],MATCH(A411,GrantList[Fund],0))),0)</f>
        <v>0</v>
      </c>
      <c r="C411" s="39">
        <f>IFERROR((INDEX(GrantList[Fund Desc],MATCH(A411,GrantList[Fund],0))),0)</f>
        <v>0</v>
      </c>
      <c r="D411" s="37">
        <f t="shared" ref="D411:D417" si="410">+AI411</f>
        <v>0</v>
      </c>
      <c r="E411" s="38">
        <f>IFERROR((INDEX(GrantList[Study Type],MATCH(A411,GrantList[Fund],0))),0)</f>
        <v>0</v>
      </c>
      <c r="F411" s="36" t="str">
        <f>F410</f>
        <v>Full Time</v>
      </c>
      <c r="G411" s="35">
        <f>IFERROR((INDEX(GrantList[Budget End Date],MATCH(A411,GrantList[Fund],0))),0)</f>
        <v>0</v>
      </c>
      <c r="H411" s="34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6">
        <f t="shared" ref="U411:U418" si="411">SUM(I411:T411)/12</f>
        <v>0</v>
      </c>
      <c r="V411" s="33"/>
      <c r="W411" s="78">
        <f t="shared" ref="W411:W417" si="412">IF(W$4&lt;$G411,I411*$E$407,0)</f>
        <v>0</v>
      </c>
      <c r="X411" s="78">
        <f t="shared" si="408"/>
        <v>0</v>
      </c>
      <c r="Y411" s="78">
        <f t="shared" si="408"/>
        <v>0</v>
      </c>
      <c r="Z411" s="78">
        <f t="shared" si="408"/>
        <v>0</v>
      </c>
      <c r="AA411" s="78">
        <f t="shared" si="408"/>
        <v>0</v>
      </c>
      <c r="AB411" s="78">
        <f t="shared" si="408"/>
        <v>0</v>
      </c>
      <c r="AC411" s="78">
        <f t="shared" si="408"/>
        <v>0</v>
      </c>
      <c r="AD411" s="78">
        <f t="shared" si="408"/>
        <v>0</v>
      </c>
      <c r="AE411" s="78">
        <f t="shared" si="408"/>
        <v>0</v>
      </c>
      <c r="AF411" s="78">
        <f t="shared" si="408"/>
        <v>0</v>
      </c>
      <c r="AG411" s="78">
        <f t="shared" si="408"/>
        <v>0</v>
      </c>
      <c r="AH411" s="78">
        <f t="shared" si="408"/>
        <v>0</v>
      </c>
      <c r="AI411" s="79">
        <f t="shared" ref="AI411:AI417" si="413">SUM(W411:AH411)</f>
        <v>0</v>
      </c>
      <c r="AK411" s="78">
        <f t="shared" ref="AK411:AK417" si="414">IF(AND(AK$4&lt;=$G411,$F411="Full Time",$E411="Non-Federal"),W411*$AO$2,IF(AND(AK$4&lt;=$G411,$F411="Full Time",$E411="Federal"),W411*$AL$2,(IF(AND(AK$4&lt;=$G411,$F411="Part Time"),$W411*$AM$2,0))))</f>
        <v>0</v>
      </c>
      <c r="AL411" s="78">
        <f t="shared" si="409"/>
        <v>0</v>
      </c>
      <c r="AM411" s="78">
        <f t="shared" si="409"/>
        <v>0</v>
      </c>
      <c r="AN411" s="78">
        <f t="shared" si="409"/>
        <v>0</v>
      </c>
      <c r="AO411" s="78">
        <f t="shared" si="409"/>
        <v>0</v>
      </c>
      <c r="AP411" s="78">
        <f t="shared" si="409"/>
        <v>0</v>
      </c>
      <c r="AQ411" s="78">
        <f t="shared" si="409"/>
        <v>0</v>
      </c>
      <c r="AR411" s="78">
        <f t="shared" si="409"/>
        <v>0</v>
      </c>
      <c r="AS411" s="78">
        <f t="shared" si="409"/>
        <v>0</v>
      </c>
      <c r="AT411" s="78">
        <f t="shared" si="409"/>
        <v>0</v>
      </c>
      <c r="AU411" s="78">
        <f t="shared" si="409"/>
        <v>0</v>
      </c>
      <c r="AV411" s="78">
        <f t="shared" si="409"/>
        <v>0</v>
      </c>
    </row>
    <row r="412" spans="1:48" ht="14.25">
      <c r="A412" s="74"/>
      <c r="B412" s="39">
        <f>IFERROR((INDEX(GrantList[Account],MATCH(A412,GrantList[Fund],0))),0)</f>
        <v>0</v>
      </c>
      <c r="C412" s="39">
        <f>IFERROR((INDEX(GrantList[Fund Desc],MATCH(A412,GrantList[Fund],0))),0)</f>
        <v>0</v>
      </c>
      <c r="D412" s="37">
        <f t="shared" si="410"/>
        <v>0</v>
      </c>
      <c r="E412" s="38">
        <f>IFERROR((INDEX(GrantList[Study Type],MATCH(A412,GrantList[Fund],0))),0)</f>
        <v>0</v>
      </c>
      <c r="F412" s="36" t="str">
        <f t="shared" ref="F412:F417" si="415">F411</f>
        <v>Full Time</v>
      </c>
      <c r="G412" s="35">
        <f>IFERROR((INDEX(GrantList[Budget End Date],MATCH(A412,GrantList[Fund],0))),0)</f>
        <v>0</v>
      </c>
      <c r="H412" s="34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6">
        <f t="shared" si="411"/>
        <v>0</v>
      </c>
      <c r="V412" s="33"/>
      <c r="W412" s="78">
        <f t="shared" si="412"/>
        <v>0</v>
      </c>
      <c r="X412" s="78">
        <f t="shared" si="408"/>
        <v>0</v>
      </c>
      <c r="Y412" s="78">
        <f t="shared" si="408"/>
        <v>0</v>
      </c>
      <c r="Z412" s="78">
        <f t="shared" si="408"/>
        <v>0</v>
      </c>
      <c r="AA412" s="78">
        <f t="shared" si="408"/>
        <v>0</v>
      </c>
      <c r="AB412" s="78">
        <f t="shared" si="408"/>
        <v>0</v>
      </c>
      <c r="AC412" s="78">
        <f t="shared" si="408"/>
        <v>0</v>
      </c>
      <c r="AD412" s="78">
        <f t="shared" si="408"/>
        <v>0</v>
      </c>
      <c r="AE412" s="78">
        <f t="shared" si="408"/>
        <v>0</v>
      </c>
      <c r="AF412" s="78">
        <f t="shared" si="408"/>
        <v>0</v>
      </c>
      <c r="AG412" s="78">
        <f t="shared" si="408"/>
        <v>0</v>
      </c>
      <c r="AH412" s="78">
        <f t="shared" si="408"/>
        <v>0</v>
      </c>
      <c r="AI412" s="79">
        <f t="shared" si="413"/>
        <v>0</v>
      </c>
      <c r="AK412" s="78">
        <f t="shared" si="414"/>
        <v>0</v>
      </c>
      <c r="AL412" s="78">
        <f t="shared" si="409"/>
        <v>0</v>
      </c>
      <c r="AM412" s="78">
        <f t="shared" si="409"/>
        <v>0</v>
      </c>
      <c r="AN412" s="78">
        <f t="shared" si="409"/>
        <v>0</v>
      </c>
      <c r="AO412" s="78">
        <f t="shared" si="409"/>
        <v>0</v>
      </c>
      <c r="AP412" s="78">
        <f t="shared" si="409"/>
        <v>0</v>
      </c>
      <c r="AQ412" s="78">
        <f t="shared" si="409"/>
        <v>0</v>
      </c>
      <c r="AR412" s="78">
        <f t="shared" si="409"/>
        <v>0</v>
      </c>
      <c r="AS412" s="78">
        <f t="shared" si="409"/>
        <v>0</v>
      </c>
      <c r="AT412" s="78">
        <f t="shared" si="409"/>
        <v>0</v>
      </c>
      <c r="AU412" s="78">
        <f t="shared" si="409"/>
        <v>0</v>
      </c>
      <c r="AV412" s="78">
        <f t="shared" si="409"/>
        <v>0</v>
      </c>
    </row>
    <row r="413" spans="1:48" ht="14.25">
      <c r="A413" s="74"/>
      <c r="B413" s="39">
        <f>IFERROR((INDEX(GrantList[Account],MATCH(A413,GrantList[Fund],0))),0)</f>
        <v>0</v>
      </c>
      <c r="C413" s="39">
        <f>IFERROR((INDEX(GrantList[Fund Desc],MATCH(A413,GrantList[Fund],0))),0)</f>
        <v>0</v>
      </c>
      <c r="D413" s="37">
        <f t="shared" si="410"/>
        <v>0</v>
      </c>
      <c r="E413" s="38">
        <f>IFERROR((INDEX(GrantList[Study Type],MATCH(A413,GrantList[Fund],0))),0)</f>
        <v>0</v>
      </c>
      <c r="F413" s="36" t="str">
        <f t="shared" si="415"/>
        <v>Full Time</v>
      </c>
      <c r="G413" s="35">
        <f>IFERROR((INDEX(GrantList[Budget End Date],MATCH(A413,GrantList[Fund],0))),0)</f>
        <v>0</v>
      </c>
      <c r="H413" s="34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6">
        <f t="shared" si="411"/>
        <v>0</v>
      </c>
      <c r="V413" s="33"/>
      <c r="W413" s="78">
        <f t="shared" si="412"/>
        <v>0</v>
      </c>
      <c r="X413" s="78">
        <f t="shared" si="408"/>
        <v>0</v>
      </c>
      <c r="Y413" s="78">
        <f t="shared" si="408"/>
        <v>0</v>
      </c>
      <c r="Z413" s="78">
        <f t="shared" si="408"/>
        <v>0</v>
      </c>
      <c r="AA413" s="78">
        <f t="shared" si="408"/>
        <v>0</v>
      </c>
      <c r="AB413" s="78">
        <f t="shared" si="408"/>
        <v>0</v>
      </c>
      <c r="AC413" s="78">
        <f t="shared" si="408"/>
        <v>0</v>
      </c>
      <c r="AD413" s="78">
        <f t="shared" si="408"/>
        <v>0</v>
      </c>
      <c r="AE413" s="78">
        <f t="shared" si="408"/>
        <v>0</v>
      </c>
      <c r="AF413" s="78">
        <f t="shared" si="408"/>
        <v>0</v>
      </c>
      <c r="AG413" s="78">
        <f t="shared" si="408"/>
        <v>0</v>
      </c>
      <c r="AH413" s="78">
        <f t="shared" si="408"/>
        <v>0</v>
      </c>
      <c r="AI413" s="79">
        <f t="shared" si="413"/>
        <v>0</v>
      </c>
      <c r="AK413" s="78">
        <f t="shared" si="414"/>
        <v>0</v>
      </c>
      <c r="AL413" s="78">
        <f t="shared" si="409"/>
        <v>0</v>
      </c>
      <c r="AM413" s="78">
        <f t="shared" si="409"/>
        <v>0</v>
      </c>
      <c r="AN413" s="78">
        <f t="shared" si="409"/>
        <v>0</v>
      </c>
      <c r="AO413" s="78">
        <f t="shared" si="409"/>
        <v>0</v>
      </c>
      <c r="AP413" s="78">
        <f t="shared" si="409"/>
        <v>0</v>
      </c>
      <c r="AQ413" s="78">
        <f t="shared" si="409"/>
        <v>0</v>
      </c>
      <c r="AR413" s="78">
        <f t="shared" si="409"/>
        <v>0</v>
      </c>
      <c r="AS413" s="78">
        <f t="shared" si="409"/>
        <v>0</v>
      </c>
      <c r="AT413" s="78">
        <f t="shared" si="409"/>
        <v>0</v>
      </c>
      <c r="AU413" s="78">
        <f t="shared" si="409"/>
        <v>0</v>
      </c>
      <c r="AV413" s="78">
        <f t="shared" si="409"/>
        <v>0</v>
      </c>
    </row>
    <row r="414" spans="1:48" ht="14.25">
      <c r="A414" s="74"/>
      <c r="B414" s="39">
        <f>IFERROR((INDEX(GrantList[Account],MATCH(A414,GrantList[Fund],0))),0)</f>
        <v>0</v>
      </c>
      <c r="C414" s="39">
        <f>IFERROR((INDEX(GrantList[Fund Desc],MATCH(A414,GrantList[Fund],0))),0)</f>
        <v>0</v>
      </c>
      <c r="D414" s="37">
        <f t="shared" si="410"/>
        <v>0</v>
      </c>
      <c r="E414" s="38">
        <f>IFERROR((INDEX(GrantList[Study Type],MATCH(A414,GrantList[Fund],0))),0)</f>
        <v>0</v>
      </c>
      <c r="F414" s="36" t="str">
        <f t="shared" si="415"/>
        <v>Full Time</v>
      </c>
      <c r="G414" s="35">
        <f>IFERROR((INDEX(GrantList[Budget End Date],MATCH(A414,GrantList[Fund],0))),0)</f>
        <v>0</v>
      </c>
      <c r="H414" s="34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6">
        <f t="shared" si="411"/>
        <v>0</v>
      </c>
      <c r="V414" s="33"/>
      <c r="W414" s="78">
        <f t="shared" si="412"/>
        <v>0</v>
      </c>
      <c r="X414" s="78">
        <f t="shared" si="408"/>
        <v>0</v>
      </c>
      <c r="Y414" s="78">
        <f t="shared" si="408"/>
        <v>0</v>
      </c>
      <c r="Z414" s="78">
        <f t="shared" si="408"/>
        <v>0</v>
      </c>
      <c r="AA414" s="78">
        <f t="shared" si="408"/>
        <v>0</v>
      </c>
      <c r="AB414" s="78">
        <f t="shared" si="408"/>
        <v>0</v>
      </c>
      <c r="AC414" s="78">
        <f t="shared" si="408"/>
        <v>0</v>
      </c>
      <c r="AD414" s="78">
        <f t="shared" si="408"/>
        <v>0</v>
      </c>
      <c r="AE414" s="78">
        <f t="shared" si="408"/>
        <v>0</v>
      </c>
      <c r="AF414" s="78">
        <f t="shared" si="408"/>
        <v>0</v>
      </c>
      <c r="AG414" s="78">
        <f t="shared" si="408"/>
        <v>0</v>
      </c>
      <c r="AH414" s="78">
        <f t="shared" si="408"/>
        <v>0</v>
      </c>
      <c r="AI414" s="79">
        <f t="shared" si="413"/>
        <v>0</v>
      </c>
      <c r="AK414" s="78">
        <f t="shared" si="414"/>
        <v>0</v>
      </c>
      <c r="AL414" s="78">
        <f t="shared" si="409"/>
        <v>0</v>
      </c>
      <c r="AM414" s="78">
        <f t="shared" si="409"/>
        <v>0</v>
      </c>
      <c r="AN414" s="78">
        <f t="shared" si="409"/>
        <v>0</v>
      </c>
      <c r="AO414" s="78">
        <f t="shared" si="409"/>
        <v>0</v>
      </c>
      <c r="AP414" s="78">
        <f t="shared" si="409"/>
        <v>0</v>
      </c>
      <c r="AQ414" s="78">
        <f t="shared" si="409"/>
        <v>0</v>
      </c>
      <c r="AR414" s="78">
        <f t="shared" si="409"/>
        <v>0</v>
      </c>
      <c r="AS414" s="78">
        <f t="shared" si="409"/>
        <v>0</v>
      </c>
      <c r="AT414" s="78">
        <f t="shared" si="409"/>
        <v>0</v>
      </c>
      <c r="AU414" s="78">
        <f t="shared" si="409"/>
        <v>0</v>
      </c>
      <c r="AV414" s="78">
        <f t="shared" si="409"/>
        <v>0</v>
      </c>
    </row>
    <row r="415" spans="1:48" ht="14.25">
      <c r="A415" s="74"/>
      <c r="B415" s="39">
        <f>IFERROR((INDEX(GrantList[Account],MATCH(A415,GrantList[Fund],0))),0)</f>
        <v>0</v>
      </c>
      <c r="C415" s="39">
        <f>IFERROR((INDEX(GrantList[Fund Desc],MATCH(A415,GrantList[Fund],0))),0)</f>
        <v>0</v>
      </c>
      <c r="D415" s="37">
        <f t="shared" si="410"/>
        <v>0</v>
      </c>
      <c r="E415" s="38">
        <f>IFERROR((INDEX(GrantList[Study Type],MATCH(A415,GrantList[Fund],0))),0)</f>
        <v>0</v>
      </c>
      <c r="F415" s="36" t="str">
        <f t="shared" si="415"/>
        <v>Full Time</v>
      </c>
      <c r="G415" s="35">
        <f>IFERROR((INDEX(GrantList[Budget End Date],MATCH(A415,GrantList[Fund],0))),0)</f>
        <v>0</v>
      </c>
      <c r="H415" s="34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6">
        <f t="shared" si="411"/>
        <v>0</v>
      </c>
      <c r="V415" s="33"/>
      <c r="W415" s="78">
        <f t="shared" si="412"/>
        <v>0</v>
      </c>
      <c r="X415" s="78">
        <f t="shared" si="408"/>
        <v>0</v>
      </c>
      <c r="Y415" s="78">
        <f t="shared" si="408"/>
        <v>0</v>
      </c>
      <c r="Z415" s="78">
        <f t="shared" si="408"/>
        <v>0</v>
      </c>
      <c r="AA415" s="78">
        <f t="shared" si="408"/>
        <v>0</v>
      </c>
      <c r="AB415" s="78">
        <f t="shared" si="408"/>
        <v>0</v>
      </c>
      <c r="AC415" s="78">
        <f t="shared" si="408"/>
        <v>0</v>
      </c>
      <c r="AD415" s="78">
        <f t="shared" si="408"/>
        <v>0</v>
      </c>
      <c r="AE415" s="78">
        <f t="shared" si="408"/>
        <v>0</v>
      </c>
      <c r="AF415" s="78">
        <f t="shared" si="408"/>
        <v>0</v>
      </c>
      <c r="AG415" s="78">
        <f t="shared" si="408"/>
        <v>0</v>
      </c>
      <c r="AH415" s="78">
        <f t="shared" si="408"/>
        <v>0</v>
      </c>
      <c r="AI415" s="79">
        <f t="shared" si="413"/>
        <v>0</v>
      </c>
      <c r="AK415" s="78">
        <f t="shared" si="414"/>
        <v>0</v>
      </c>
      <c r="AL415" s="78">
        <f t="shared" si="409"/>
        <v>0</v>
      </c>
      <c r="AM415" s="78">
        <f t="shared" si="409"/>
        <v>0</v>
      </c>
      <c r="AN415" s="78">
        <f t="shared" si="409"/>
        <v>0</v>
      </c>
      <c r="AO415" s="78">
        <f t="shared" si="409"/>
        <v>0</v>
      </c>
      <c r="AP415" s="78">
        <f t="shared" si="409"/>
        <v>0</v>
      </c>
      <c r="AQ415" s="78">
        <f t="shared" si="409"/>
        <v>0</v>
      </c>
      <c r="AR415" s="78">
        <f t="shared" si="409"/>
        <v>0</v>
      </c>
      <c r="AS415" s="78">
        <f t="shared" si="409"/>
        <v>0</v>
      </c>
      <c r="AT415" s="78">
        <f t="shared" si="409"/>
        <v>0</v>
      </c>
      <c r="AU415" s="78">
        <f t="shared" si="409"/>
        <v>0</v>
      </c>
      <c r="AV415" s="78">
        <f t="shared" si="409"/>
        <v>0</v>
      </c>
    </row>
    <row r="416" spans="1:48" ht="14.25">
      <c r="A416" s="74"/>
      <c r="B416" s="39">
        <f>IFERROR((INDEX(GrantList[Account],MATCH(A416,GrantList[Fund],0))),0)</f>
        <v>0</v>
      </c>
      <c r="C416" s="39">
        <f>IFERROR((INDEX(GrantList[Fund Desc],MATCH(A416,GrantList[Fund],0))),0)</f>
        <v>0</v>
      </c>
      <c r="D416" s="37">
        <f t="shared" si="410"/>
        <v>0</v>
      </c>
      <c r="E416" s="38">
        <f>IFERROR((INDEX(GrantList[Study Type],MATCH(A416,GrantList[Fund],0))),0)</f>
        <v>0</v>
      </c>
      <c r="F416" s="36" t="str">
        <f t="shared" si="415"/>
        <v>Full Time</v>
      </c>
      <c r="G416" s="35">
        <f>IFERROR((INDEX(GrantList[Budget End Date],MATCH(A416,GrantList[Fund],0))),0)</f>
        <v>0</v>
      </c>
      <c r="H416" s="34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6">
        <f t="shared" si="411"/>
        <v>0</v>
      </c>
      <c r="V416" s="33"/>
      <c r="W416" s="78">
        <f t="shared" si="412"/>
        <v>0</v>
      </c>
      <c r="X416" s="78">
        <f t="shared" si="408"/>
        <v>0</v>
      </c>
      <c r="Y416" s="78">
        <f t="shared" si="408"/>
        <v>0</v>
      </c>
      <c r="Z416" s="78">
        <f t="shared" si="408"/>
        <v>0</v>
      </c>
      <c r="AA416" s="78">
        <f t="shared" si="408"/>
        <v>0</v>
      </c>
      <c r="AB416" s="78">
        <f t="shared" si="408"/>
        <v>0</v>
      </c>
      <c r="AC416" s="78">
        <f t="shared" si="408"/>
        <v>0</v>
      </c>
      <c r="AD416" s="78">
        <f t="shared" si="408"/>
        <v>0</v>
      </c>
      <c r="AE416" s="78">
        <f t="shared" si="408"/>
        <v>0</v>
      </c>
      <c r="AF416" s="78">
        <f t="shared" si="408"/>
        <v>0</v>
      </c>
      <c r="AG416" s="78">
        <f t="shared" si="408"/>
        <v>0</v>
      </c>
      <c r="AH416" s="78">
        <f t="shared" si="408"/>
        <v>0</v>
      </c>
      <c r="AI416" s="79">
        <f t="shared" si="413"/>
        <v>0</v>
      </c>
      <c r="AK416" s="78">
        <f t="shared" si="414"/>
        <v>0</v>
      </c>
      <c r="AL416" s="78">
        <f t="shared" si="409"/>
        <v>0</v>
      </c>
      <c r="AM416" s="78">
        <f t="shared" si="409"/>
        <v>0</v>
      </c>
      <c r="AN416" s="78">
        <f t="shared" si="409"/>
        <v>0</v>
      </c>
      <c r="AO416" s="78">
        <f t="shared" si="409"/>
        <v>0</v>
      </c>
      <c r="AP416" s="78">
        <f t="shared" si="409"/>
        <v>0</v>
      </c>
      <c r="AQ416" s="78">
        <f t="shared" si="409"/>
        <v>0</v>
      </c>
      <c r="AR416" s="78">
        <f t="shared" si="409"/>
        <v>0</v>
      </c>
      <c r="AS416" s="78">
        <f t="shared" si="409"/>
        <v>0</v>
      </c>
      <c r="AT416" s="78">
        <f t="shared" si="409"/>
        <v>0</v>
      </c>
      <c r="AU416" s="78">
        <f t="shared" si="409"/>
        <v>0</v>
      </c>
      <c r="AV416" s="78">
        <f t="shared" si="409"/>
        <v>0</v>
      </c>
    </row>
    <row r="417" spans="1:48" ht="14.25">
      <c r="A417" s="74"/>
      <c r="B417" s="39">
        <f>IFERROR((INDEX(GrantList[Account],MATCH(A417,GrantList[Fund],0))),0)</f>
        <v>0</v>
      </c>
      <c r="C417" s="39">
        <f>IFERROR((INDEX(GrantList[Fund Desc],MATCH(A417,GrantList[Fund],0))),0)</f>
        <v>0</v>
      </c>
      <c r="D417" s="37">
        <f t="shared" si="410"/>
        <v>0</v>
      </c>
      <c r="E417" s="38">
        <f>IFERROR((INDEX(GrantList[Study Type],MATCH(A417,GrantList[Fund],0))),0)</f>
        <v>0</v>
      </c>
      <c r="F417" s="36" t="str">
        <f t="shared" si="415"/>
        <v>Full Time</v>
      </c>
      <c r="G417" s="35">
        <f>IFERROR((INDEX(GrantList[Budget End Date],MATCH(A417,GrantList[Fund],0))),0)</f>
        <v>0</v>
      </c>
      <c r="H417" s="34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6">
        <f t="shared" si="411"/>
        <v>0</v>
      </c>
      <c r="V417" s="33"/>
      <c r="W417" s="78">
        <f t="shared" si="412"/>
        <v>0</v>
      </c>
      <c r="X417" s="78">
        <f t="shared" si="408"/>
        <v>0</v>
      </c>
      <c r="Y417" s="78">
        <f t="shared" si="408"/>
        <v>0</v>
      </c>
      <c r="Z417" s="78">
        <f t="shared" si="408"/>
        <v>0</v>
      </c>
      <c r="AA417" s="78">
        <f t="shared" si="408"/>
        <v>0</v>
      </c>
      <c r="AB417" s="78">
        <f t="shared" si="408"/>
        <v>0</v>
      </c>
      <c r="AC417" s="78">
        <f t="shared" si="408"/>
        <v>0</v>
      </c>
      <c r="AD417" s="78">
        <f t="shared" si="408"/>
        <v>0</v>
      </c>
      <c r="AE417" s="78">
        <f t="shared" si="408"/>
        <v>0</v>
      </c>
      <c r="AF417" s="78">
        <f t="shared" si="408"/>
        <v>0</v>
      </c>
      <c r="AG417" s="78">
        <f t="shared" si="408"/>
        <v>0</v>
      </c>
      <c r="AH417" s="78">
        <f t="shared" si="408"/>
        <v>0</v>
      </c>
      <c r="AI417" s="79">
        <f t="shared" si="413"/>
        <v>0</v>
      </c>
      <c r="AK417" s="78">
        <f t="shared" si="414"/>
        <v>0</v>
      </c>
      <c r="AL417" s="78">
        <f t="shared" si="409"/>
        <v>0</v>
      </c>
      <c r="AM417" s="78">
        <f t="shared" si="409"/>
        <v>0</v>
      </c>
      <c r="AN417" s="78">
        <f t="shared" si="409"/>
        <v>0</v>
      </c>
      <c r="AO417" s="78">
        <f t="shared" si="409"/>
        <v>0</v>
      </c>
      <c r="AP417" s="78">
        <f t="shared" si="409"/>
        <v>0</v>
      </c>
      <c r="AQ417" s="78">
        <f t="shared" si="409"/>
        <v>0</v>
      </c>
      <c r="AR417" s="78">
        <f t="shared" si="409"/>
        <v>0</v>
      </c>
      <c r="AS417" s="78">
        <f t="shared" si="409"/>
        <v>0</v>
      </c>
      <c r="AT417" s="78">
        <f t="shared" si="409"/>
        <v>0</v>
      </c>
      <c r="AU417" s="78">
        <f t="shared" si="409"/>
        <v>0</v>
      </c>
      <c r="AV417" s="78">
        <f t="shared" si="409"/>
        <v>0</v>
      </c>
    </row>
    <row r="418" spans="1:48" ht="13.5" customHeight="1">
      <c r="C418" s="32" t="s">
        <v>16</v>
      </c>
      <c r="D418" s="31">
        <f>SUM(D410:D417)</f>
        <v>0</v>
      </c>
      <c r="E418" s="30"/>
      <c r="F418" s="29"/>
      <c r="I418" s="76">
        <f t="shared" ref="I418:T418" si="416">SUM(I410:I417)</f>
        <v>0</v>
      </c>
      <c r="J418" s="76">
        <f t="shared" si="416"/>
        <v>0</v>
      </c>
      <c r="K418" s="76">
        <f t="shared" si="416"/>
        <v>0</v>
      </c>
      <c r="L418" s="76">
        <f t="shared" si="416"/>
        <v>0</v>
      </c>
      <c r="M418" s="76">
        <f t="shared" si="416"/>
        <v>0</v>
      </c>
      <c r="N418" s="76">
        <f t="shared" si="416"/>
        <v>0</v>
      </c>
      <c r="O418" s="76">
        <f t="shared" si="416"/>
        <v>0</v>
      </c>
      <c r="P418" s="76">
        <f t="shared" si="416"/>
        <v>0</v>
      </c>
      <c r="Q418" s="76">
        <f t="shared" si="416"/>
        <v>0</v>
      </c>
      <c r="R418" s="76">
        <f t="shared" si="416"/>
        <v>0</v>
      </c>
      <c r="S418" s="76">
        <f t="shared" si="416"/>
        <v>0</v>
      </c>
      <c r="T418" s="76">
        <f t="shared" si="416"/>
        <v>0</v>
      </c>
      <c r="U418" s="76">
        <f t="shared" si="411"/>
        <v>0</v>
      </c>
      <c r="V418" s="26"/>
      <c r="W418" s="78">
        <f>SUM(W410:W417)</f>
        <v>0</v>
      </c>
      <c r="X418" s="78">
        <f t="shared" ref="X418:AH418" si="417">SUM(X410:X417)</f>
        <v>0</v>
      </c>
      <c r="Y418" s="78">
        <f t="shared" si="417"/>
        <v>0</v>
      </c>
      <c r="Z418" s="78">
        <f t="shared" si="417"/>
        <v>0</v>
      </c>
      <c r="AA418" s="78">
        <f t="shared" si="417"/>
        <v>0</v>
      </c>
      <c r="AB418" s="78">
        <f t="shared" si="417"/>
        <v>0</v>
      </c>
      <c r="AC418" s="78">
        <f t="shared" si="417"/>
        <v>0</v>
      </c>
      <c r="AD418" s="78">
        <f t="shared" si="417"/>
        <v>0</v>
      </c>
      <c r="AE418" s="78">
        <f t="shared" si="417"/>
        <v>0</v>
      </c>
      <c r="AF418" s="78">
        <f t="shared" si="417"/>
        <v>0</v>
      </c>
      <c r="AG418" s="78">
        <f t="shared" si="417"/>
        <v>0</v>
      </c>
      <c r="AH418" s="78">
        <f t="shared" si="417"/>
        <v>0</v>
      </c>
      <c r="AI418" s="78">
        <f t="shared" ref="AI418" si="418">SUM(AI410:AI417)</f>
        <v>0</v>
      </c>
      <c r="AK418" s="78">
        <f>SUM(AK410:AK417)</f>
        <v>0</v>
      </c>
      <c r="AL418" s="78">
        <f t="shared" ref="AL418:AV418" si="419">SUM(AL410:AL417)</f>
        <v>0</v>
      </c>
      <c r="AM418" s="78">
        <f t="shared" si="419"/>
        <v>0</v>
      </c>
      <c r="AN418" s="78">
        <f t="shared" si="419"/>
        <v>0</v>
      </c>
      <c r="AO418" s="78">
        <f t="shared" si="419"/>
        <v>0</v>
      </c>
      <c r="AP418" s="78">
        <f t="shared" si="419"/>
        <v>0</v>
      </c>
      <c r="AQ418" s="78">
        <f t="shared" si="419"/>
        <v>0</v>
      </c>
      <c r="AR418" s="78">
        <f t="shared" si="419"/>
        <v>0</v>
      </c>
      <c r="AS418" s="78">
        <f t="shared" si="419"/>
        <v>0</v>
      </c>
      <c r="AT418" s="78">
        <f t="shared" si="419"/>
        <v>0</v>
      </c>
      <c r="AU418" s="78">
        <f t="shared" si="419"/>
        <v>0</v>
      </c>
      <c r="AV418" s="78">
        <f t="shared" si="419"/>
        <v>0</v>
      </c>
    </row>
    <row r="419" spans="1:48">
      <c r="D419" s="25">
        <f>+D418-D407</f>
        <v>0</v>
      </c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7"/>
      <c r="V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</row>
    <row r="420" spans="1:48">
      <c r="D420" s="25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48"/>
      <c r="V420" s="26"/>
    </row>
    <row r="421" spans="1:48">
      <c r="D421" s="25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48"/>
      <c r="V421" s="26"/>
    </row>
    <row r="422" spans="1:48" ht="12.75">
      <c r="A422" s="47" t="s">
        <v>90</v>
      </c>
      <c r="B422" s="47"/>
      <c r="D422" s="46"/>
      <c r="E422" s="45">
        <f>D422/12</f>
        <v>0</v>
      </c>
      <c r="F422" s="24" t="s">
        <v>24</v>
      </c>
      <c r="AL422" s="73">
        <v>0.30499999999999999</v>
      </c>
      <c r="AM422" s="73">
        <v>0.09</v>
      </c>
      <c r="AO422" s="73">
        <v>0.32600000000000001</v>
      </c>
    </row>
    <row r="423" spans="1:48" ht="12.75">
      <c r="A423" s="47" t="s">
        <v>91</v>
      </c>
      <c r="B423" s="44"/>
      <c r="J423" s="43"/>
      <c r="K423" s="43"/>
      <c r="L423" s="43"/>
      <c r="M423" s="43"/>
      <c r="N423" s="43"/>
      <c r="AK423" s="24" t="s">
        <v>23</v>
      </c>
    </row>
    <row r="424" spans="1:48">
      <c r="A424" s="42" t="s">
        <v>15</v>
      </c>
      <c r="B424" s="42" t="s">
        <v>14</v>
      </c>
      <c r="C424" s="42" t="s">
        <v>13</v>
      </c>
      <c r="D424" s="42" t="s">
        <v>21</v>
      </c>
      <c r="E424" s="42" t="s">
        <v>22</v>
      </c>
      <c r="F424" s="42" t="s">
        <v>20</v>
      </c>
      <c r="G424" s="42" t="s">
        <v>19</v>
      </c>
      <c r="I424" s="40">
        <f>I409</f>
        <v>44743</v>
      </c>
      <c r="J424" s="40">
        <f t="shared" ref="J424:T424" si="420">J409</f>
        <v>44774</v>
      </c>
      <c r="K424" s="40">
        <f t="shared" si="420"/>
        <v>44805</v>
      </c>
      <c r="L424" s="40">
        <f t="shared" si="420"/>
        <v>44835</v>
      </c>
      <c r="M424" s="40">
        <f t="shared" si="420"/>
        <v>44866</v>
      </c>
      <c r="N424" s="40">
        <f t="shared" si="420"/>
        <v>44896</v>
      </c>
      <c r="O424" s="40">
        <f t="shared" si="420"/>
        <v>44927</v>
      </c>
      <c r="P424" s="40">
        <f t="shared" si="420"/>
        <v>44958</v>
      </c>
      <c r="Q424" s="40">
        <f t="shared" si="420"/>
        <v>44986</v>
      </c>
      <c r="R424" s="40">
        <f t="shared" si="420"/>
        <v>45017</v>
      </c>
      <c r="S424" s="40">
        <f t="shared" si="420"/>
        <v>45047</v>
      </c>
      <c r="T424" s="40">
        <f t="shared" si="420"/>
        <v>45078</v>
      </c>
      <c r="U424" s="41" t="s">
        <v>57</v>
      </c>
      <c r="W424" s="40">
        <f>I424</f>
        <v>44743</v>
      </c>
      <c r="X424" s="40">
        <f t="shared" ref="X424:AH424" si="421">J424</f>
        <v>44774</v>
      </c>
      <c r="Y424" s="40">
        <f t="shared" si="421"/>
        <v>44805</v>
      </c>
      <c r="Z424" s="40">
        <f t="shared" si="421"/>
        <v>44835</v>
      </c>
      <c r="AA424" s="40">
        <f t="shared" si="421"/>
        <v>44866</v>
      </c>
      <c r="AB424" s="40">
        <f t="shared" si="421"/>
        <v>44896</v>
      </c>
      <c r="AC424" s="40">
        <f t="shared" si="421"/>
        <v>44927</v>
      </c>
      <c r="AD424" s="40">
        <f t="shared" si="421"/>
        <v>44958</v>
      </c>
      <c r="AE424" s="40">
        <f t="shared" si="421"/>
        <v>44986</v>
      </c>
      <c r="AF424" s="40">
        <f t="shared" si="421"/>
        <v>45017</v>
      </c>
      <c r="AG424" s="40">
        <f t="shared" si="421"/>
        <v>45047</v>
      </c>
      <c r="AH424" s="40">
        <f t="shared" si="421"/>
        <v>45078</v>
      </c>
      <c r="AI424" s="41" t="s">
        <v>18</v>
      </c>
      <c r="AK424" s="40">
        <f>W424</f>
        <v>44743</v>
      </c>
      <c r="AL424" s="40">
        <f t="shared" ref="AL424:AV424" si="422">X424</f>
        <v>44774</v>
      </c>
      <c r="AM424" s="40">
        <f t="shared" si="422"/>
        <v>44805</v>
      </c>
      <c r="AN424" s="40">
        <f t="shared" si="422"/>
        <v>44835</v>
      </c>
      <c r="AO424" s="40">
        <f t="shared" si="422"/>
        <v>44866</v>
      </c>
      <c r="AP424" s="40">
        <f t="shared" si="422"/>
        <v>44896</v>
      </c>
      <c r="AQ424" s="40">
        <f t="shared" si="422"/>
        <v>44927</v>
      </c>
      <c r="AR424" s="40">
        <f t="shared" si="422"/>
        <v>44958</v>
      </c>
      <c r="AS424" s="40">
        <f t="shared" si="422"/>
        <v>44986</v>
      </c>
      <c r="AT424" s="40">
        <f t="shared" si="422"/>
        <v>45017</v>
      </c>
      <c r="AU424" s="40">
        <f t="shared" si="422"/>
        <v>45047</v>
      </c>
      <c r="AV424" s="40">
        <f t="shared" si="422"/>
        <v>45078</v>
      </c>
    </row>
    <row r="425" spans="1:48" ht="14.25">
      <c r="A425" s="74"/>
      <c r="B425" s="39">
        <f>IFERROR((INDEX(GrantList[Account],MATCH(A425,GrantList[Fund],0))),0)</f>
        <v>0</v>
      </c>
      <c r="C425" s="39">
        <f>IFERROR((INDEX(GrantList[Fund Desc],MATCH(A425,GrantList[Fund],0))),0)</f>
        <v>0</v>
      </c>
      <c r="D425" s="37">
        <f>+AI425</f>
        <v>0</v>
      </c>
      <c r="E425" s="38">
        <f>IFERROR((INDEX(GrantList[Study Type],MATCH(A425,GrantList[Fund],0))),0)</f>
        <v>0</v>
      </c>
      <c r="F425" s="36" t="s">
        <v>17</v>
      </c>
      <c r="G425" s="35">
        <f>IFERROR((INDEX(GrantList[Budget End Date],MATCH(A425,GrantList[Fund],0))),0)</f>
        <v>0</v>
      </c>
      <c r="H425" s="34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6">
        <f>SUM(I425:T425)/12</f>
        <v>0</v>
      </c>
      <c r="V425" s="33"/>
      <c r="W425" s="78">
        <f>IF(W$4&lt;$G425,I425*$E$422,0)</f>
        <v>0</v>
      </c>
      <c r="X425" s="78">
        <f t="shared" ref="X425:AH432" si="423">IF(X$4&lt;$G425,J425*$E$422,0)</f>
        <v>0</v>
      </c>
      <c r="Y425" s="78">
        <f t="shared" si="423"/>
        <v>0</v>
      </c>
      <c r="Z425" s="78">
        <f t="shared" si="423"/>
        <v>0</v>
      </c>
      <c r="AA425" s="78">
        <f t="shared" si="423"/>
        <v>0</v>
      </c>
      <c r="AB425" s="78">
        <f t="shared" si="423"/>
        <v>0</v>
      </c>
      <c r="AC425" s="78">
        <f t="shared" si="423"/>
        <v>0</v>
      </c>
      <c r="AD425" s="78">
        <f t="shared" si="423"/>
        <v>0</v>
      </c>
      <c r="AE425" s="78">
        <f t="shared" si="423"/>
        <v>0</v>
      </c>
      <c r="AF425" s="78">
        <f t="shared" si="423"/>
        <v>0</v>
      </c>
      <c r="AG425" s="78">
        <f t="shared" si="423"/>
        <v>0</v>
      </c>
      <c r="AH425" s="78">
        <f t="shared" si="423"/>
        <v>0</v>
      </c>
      <c r="AI425" s="79">
        <f>SUM(W425:AH425)</f>
        <v>0</v>
      </c>
      <c r="AK425" s="78">
        <f>IF(AND(AK$4&lt;=$G425,$F425="Full Time",$E425="Non-Federal"),W425*$AO$2,IF(AND(AK$4&lt;=$G425,$F425="Full Time",$E425="Federal"),W425*$AL$2,(IF(AND(AK$4&lt;=$G425,$F425="Part Time"),$W425*$AM$2,0))))</f>
        <v>0</v>
      </c>
      <c r="AL425" s="78">
        <f t="shared" ref="AL425:AV432" si="424">IF(AND(AL$4&lt;=$G425,$F425="Full Time",$E425="Non-Federal"),X425*$AO$2,IF(AND(AL$4&lt;=$G425,$F425="Full Time",$E425="Federal"),X425*$AL$2,(IF(AND(AL$4&lt;=$G425,$F425="Part Time"),$W425*$AM$2,0))))</f>
        <v>0</v>
      </c>
      <c r="AM425" s="78">
        <f t="shared" si="424"/>
        <v>0</v>
      </c>
      <c r="AN425" s="78">
        <f t="shared" si="424"/>
        <v>0</v>
      </c>
      <c r="AO425" s="78">
        <f t="shared" si="424"/>
        <v>0</v>
      </c>
      <c r="AP425" s="78">
        <f t="shared" si="424"/>
        <v>0</v>
      </c>
      <c r="AQ425" s="78">
        <f t="shared" si="424"/>
        <v>0</v>
      </c>
      <c r="AR425" s="78">
        <f t="shared" si="424"/>
        <v>0</v>
      </c>
      <c r="AS425" s="78">
        <f t="shared" si="424"/>
        <v>0</v>
      </c>
      <c r="AT425" s="78">
        <f t="shared" si="424"/>
        <v>0</v>
      </c>
      <c r="AU425" s="78">
        <f t="shared" si="424"/>
        <v>0</v>
      </c>
      <c r="AV425" s="78">
        <f t="shared" si="424"/>
        <v>0</v>
      </c>
    </row>
    <row r="426" spans="1:48" ht="14.25">
      <c r="A426" s="74"/>
      <c r="B426" s="39">
        <f>IFERROR((INDEX(GrantList[Account],MATCH(A426,GrantList[Fund],0))),0)</f>
        <v>0</v>
      </c>
      <c r="C426" s="39">
        <f>IFERROR((INDEX(GrantList[Fund Desc],MATCH(A426,GrantList[Fund],0))),0)</f>
        <v>0</v>
      </c>
      <c r="D426" s="37">
        <f t="shared" ref="D426:D432" si="425">+AI426</f>
        <v>0</v>
      </c>
      <c r="E426" s="38">
        <f>IFERROR((INDEX(GrantList[Study Type],MATCH(A426,GrantList[Fund],0))),0)</f>
        <v>0</v>
      </c>
      <c r="F426" s="36" t="str">
        <f>F425</f>
        <v>Full Time</v>
      </c>
      <c r="G426" s="35">
        <f>IFERROR((INDEX(GrantList[Budget End Date],MATCH(A426,GrantList[Fund],0))),0)</f>
        <v>0</v>
      </c>
      <c r="H426" s="34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6">
        <f t="shared" ref="U426:U433" si="426">SUM(I426:T426)/12</f>
        <v>0</v>
      </c>
      <c r="V426" s="33"/>
      <c r="W426" s="78">
        <f t="shared" ref="W426:W432" si="427">IF(W$4&lt;$G426,I426*$E$422,0)</f>
        <v>0</v>
      </c>
      <c r="X426" s="78">
        <f t="shared" si="423"/>
        <v>0</v>
      </c>
      <c r="Y426" s="78">
        <f t="shared" si="423"/>
        <v>0</v>
      </c>
      <c r="Z426" s="78">
        <f t="shared" si="423"/>
        <v>0</v>
      </c>
      <c r="AA426" s="78">
        <f t="shared" si="423"/>
        <v>0</v>
      </c>
      <c r="AB426" s="78">
        <f t="shared" si="423"/>
        <v>0</v>
      </c>
      <c r="AC426" s="78">
        <f t="shared" si="423"/>
        <v>0</v>
      </c>
      <c r="AD426" s="78">
        <f t="shared" si="423"/>
        <v>0</v>
      </c>
      <c r="AE426" s="78">
        <f t="shared" si="423"/>
        <v>0</v>
      </c>
      <c r="AF426" s="78">
        <f t="shared" si="423"/>
        <v>0</v>
      </c>
      <c r="AG426" s="78">
        <f t="shared" si="423"/>
        <v>0</v>
      </c>
      <c r="AH426" s="78">
        <f t="shared" si="423"/>
        <v>0</v>
      </c>
      <c r="AI426" s="79">
        <f t="shared" ref="AI426:AI432" si="428">SUM(W426:AH426)</f>
        <v>0</v>
      </c>
      <c r="AK426" s="78">
        <f t="shared" ref="AK426:AK432" si="429">IF(AND(AK$4&lt;=$G426,$F426="Full Time",$E426="Non-Federal"),W426*$AO$2,IF(AND(AK$4&lt;=$G426,$F426="Full Time",$E426="Federal"),W426*$AL$2,(IF(AND(AK$4&lt;=$G426,$F426="Part Time"),$W426*$AM$2,0))))</f>
        <v>0</v>
      </c>
      <c r="AL426" s="78">
        <f t="shared" si="424"/>
        <v>0</v>
      </c>
      <c r="AM426" s="78">
        <f t="shared" si="424"/>
        <v>0</v>
      </c>
      <c r="AN426" s="78">
        <f t="shared" si="424"/>
        <v>0</v>
      </c>
      <c r="AO426" s="78">
        <f t="shared" si="424"/>
        <v>0</v>
      </c>
      <c r="AP426" s="78">
        <f t="shared" si="424"/>
        <v>0</v>
      </c>
      <c r="AQ426" s="78">
        <f t="shared" si="424"/>
        <v>0</v>
      </c>
      <c r="AR426" s="78">
        <f t="shared" si="424"/>
        <v>0</v>
      </c>
      <c r="AS426" s="78">
        <f t="shared" si="424"/>
        <v>0</v>
      </c>
      <c r="AT426" s="78">
        <f t="shared" si="424"/>
        <v>0</v>
      </c>
      <c r="AU426" s="78">
        <f t="shared" si="424"/>
        <v>0</v>
      </c>
      <c r="AV426" s="78">
        <f t="shared" si="424"/>
        <v>0</v>
      </c>
    </row>
    <row r="427" spans="1:48" ht="14.25">
      <c r="A427" s="74"/>
      <c r="B427" s="39">
        <f>IFERROR((INDEX(GrantList[Account],MATCH(A427,GrantList[Fund],0))),0)</f>
        <v>0</v>
      </c>
      <c r="C427" s="39">
        <f>IFERROR((INDEX(GrantList[Fund Desc],MATCH(A427,GrantList[Fund],0))),0)</f>
        <v>0</v>
      </c>
      <c r="D427" s="37">
        <f t="shared" si="425"/>
        <v>0</v>
      </c>
      <c r="E427" s="38">
        <f>IFERROR((INDEX(GrantList[Study Type],MATCH(A427,GrantList[Fund],0))),0)</f>
        <v>0</v>
      </c>
      <c r="F427" s="36" t="str">
        <f t="shared" ref="F427:F432" si="430">F426</f>
        <v>Full Time</v>
      </c>
      <c r="G427" s="35">
        <f>IFERROR((INDEX(GrantList[Budget End Date],MATCH(A427,GrantList[Fund],0))),0)</f>
        <v>0</v>
      </c>
      <c r="H427" s="34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6">
        <f t="shared" si="426"/>
        <v>0</v>
      </c>
      <c r="V427" s="33"/>
      <c r="W427" s="78">
        <f t="shared" si="427"/>
        <v>0</v>
      </c>
      <c r="X427" s="78">
        <f t="shared" si="423"/>
        <v>0</v>
      </c>
      <c r="Y427" s="78">
        <f t="shared" si="423"/>
        <v>0</v>
      </c>
      <c r="Z427" s="78">
        <f t="shared" si="423"/>
        <v>0</v>
      </c>
      <c r="AA427" s="78">
        <f t="shared" si="423"/>
        <v>0</v>
      </c>
      <c r="AB427" s="78">
        <f t="shared" si="423"/>
        <v>0</v>
      </c>
      <c r="AC427" s="78">
        <f t="shared" si="423"/>
        <v>0</v>
      </c>
      <c r="AD427" s="78">
        <f t="shared" si="423"/>
        <v>0</v>
      </c>
      <c r="AE427" s="78">
        <f t="shared" si="423"/>
        <v>0</v>
      </c>
      <c r="AF427" s="78">
        <f t="shared" si="423"/>
        <v>0</v>
      </c>
      <c r="AG427" s="78">
        <f t="shared" si="423"/>
        <v>0</v>
      </c>
      <c r="AH427" s="78">
        <f t="shared" si="423"/>
        <v>0</v>
      </c>
      <c r="AI427" s="79">
        <f t="shared" si="428"/>
        <v>0</v>
      </c>
      <c r="AK427" s="78">
        <f t="shared" si="429"/>
        <v>0</v>
      </c>
      <c r="AL427" s="78">
        <f t="shared" si="424"/>
        <v>0</v>
      </c>
      <c r="AM427" s="78">
        <f t="shared" si="424"/>
        <v>0</v>
      </c>
      <c r="AN427" s="78">
        <f t="shared" si="424"/>
        <v>0</v>
      </c>
      <c r="AO427" s="78">
        <f t="shared" si="424"/>
        <v>0</v>
      </c>
      <c r="AP427" s="78">
        <f t="shared" si="424"/>
        <v>0</v>
      </c>
      <c r="AQ427" s="78">
        <f t="shared" si="424"/>
        <v>0</v>
      </c>
      <c r="AR427" s="78">
        <f t="shared" si="424"/>
        <v>0</v>
      </c>
      <c r="AS427" s="78">
        <f t="shared" si="424"/>
        <v>0</v>
      </c>
      <c r="AT427" s="78">
        <f t="shared" si="424"/>
        <v>0</v>
      </c>
      <c r="AU427" s="78">
        <f t="shared" si="424"/>
        <v>0</v>
      </c>
      <c r="AV427" s="78">
        <f t="shared" si="424"/>
        <v>0</v>
      </c>
    </row>
    <row r="428" spans="1:48" ht="14.25">
      <c r="A428" s="74"/>
      <c r="B428" s="39">
        <f>IFERROR((INDEX(GrantList[Account],MATCH(A428,GrantList[Fund],0))),0)</f>
        <v>0</v>
      </c>
      <c r="C428" s="39">
        <f>IFERROR((INDEX(GrantList[Fund Desc],MATCH(A428,GrantList[Fund],0))),0)</f>
        <v>0</v>
      </c>
      <c r="D428" s="37">
        <f t="shared" si="425"/>
        <v>0</v>
      </c>
      <c r="E428" s="38">
        <f>IFERROR((INDEX(GrantList[Study Type],MATCH(A428,GrantList[Fund],0))),0)</f>
        <v>0</v>
      </c>
      <c r="F428" s="36" t="str">
        <f t="shared" si="430"/>
        <v>Full Time</v>
      </c>
      <c r="G428" s="35">
        <f>IFERROR((INDEX(GrantList[Budget End Date],MATCH(A428,GrantList[Fund],0))),0)</f>
        <v>0</v>
      </c>
      <c r="H428" s="34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6">
        <f t="shared" si="426"/>
        <v>0</v>
      </c>
      <c r="V428" s="33"/>
      <c r="W428" s="78">
        <f t="shared" si="427"/>
        <v>0</v>
      </c>
      <c r="X428" s="78">
        <f t="shared" si="423"/>
        <v>0</v>
      </c>
      <c r="Y428" s="78">
        <f t="shared" si="423"/>
        <v>0</v>
      </c>
      <c r="Z428" s="78">
        <f t="shared" si="423"/>
        <v>0</v>
      </c>
      <c r="AA428" s="78">
        <f t="shared" si="423"/>
        <v>0</v>
      </c>
      <c r="AB428" s="78">
        <f t="shared" si="423"/>
        <v>0</v>
      </c>
      <c r="AC428" s="78">
        <f t="shared" si="423"/>
        <v>0</v>
      </c>
      <c r="AD428" s="78">
        <f t="shared" si="423"/>
        <v>0</v>
      </c>
      <c r="AE428" s="78">
        <f t="shared" si="423"/>
        <v>0</v>
      </c>
      <c r="AF428" s="78">
        <f t="shared" si="423"/>
        <v>0</v>
      </c>
      <c r="AG428" s="78">
        <f t="shared" si="423"/>
        <v>0</v>
      </c>
      <c r="AH428" s="78">
        <f t="shared" si="423"/>
        <v>0</v>
      </c>
      <c r="AI428" s="79">
        <f t="shared" si="428"/>
        <v>0</v>
      </c>
      <c r="AK428" s="78">
        <f t="shared" si="429"/>
        <v>0</v>
      </c>
      <c r="AL428" s="78">
        <f t="shared" si="424"/>
        <v>0</v>
      </c>
      <c r="AM428" s="78">
        <f t="shared" si="424"/>
        <v>0</v>
      </c>
      <c r="AN428" s="78">
        <f t="shared" si="424"/>
        <v>0</v>
      </c>
      <c r="AO428" s="78">
        <f t="shared" si="424"/>
        <v>0</v>
      </c>
      <c r="AP428" s="78">
        <f t="shared" si="424"/>
        <v>0</v>
      </c>
      <c r="AQ428" s="78">
        <f t="shared" si="424"/>
        <v>0</v>
      </c>
      <c r="AR428" s="78">
        <f t="shared" si="424"/>
        <v>0</v>
      </c>
      <c r="AS428" s="78">
        <f t="shared" si="424"/>
        <v>0</v>
      </c>
      <c r="AT428" s="78">
        <f t="shared" si="424"/>
        <v>0</v>
      </c>
      <c r="AU428" s="78">
        <f t="shared" si="424"/>
        <v>0</v>
      </c>
      <c r="AV428" s="78">
        <f t="shared" si="424"/>
        <v>0</v>
      </c>
    </row>
    <row r="429" spans="1:48" ht="14.25">
      <c r="A429" s="74"/>
      <c r="B429" s="39">
        <f>IFERROR((INDEX(GrantList[Account],MATCH(A429,GrantList[Fund],0))),0)</f>
        <v>0</v>
      </c>
      <c r="C429" s="39">
        <f>IFERROR((INDEX(GrantList[Fund Desc],MATCH(A429,GrantList[Fund],0))),0)</f>
        <v>0</v>
      </c>
      <c r="D429" s="37">
        <f t="shared" si="425"/>
        <v>0</v>
      </c>
      <c r="E429" s="38">
        <f>IFERROR((INDEX(GrantList[Study Type],MATCH(A429,GrantList[Fund],0))),0)</f>
        <v>0</v>
      </c>
      <c r="F429" s="36" t="str">
        <f t="shared" si="430"/>
        <v>Full Time</v>
      </c>
      <c r="G429" s="35">
        <f>IFERROR((INDEX(GrantList[Budget End Date],MATCH(A429,GrantList[Fund],0))),0)</f>
        <v>0</v>
      </c>
      <c r="H429" s="34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6">
        <f t="shared" si="426"/>
        <v>0</v>
      </c>
      <c r="V429" s="33"/>
      <c r="W429" s="78">
        <f t="shared" si="427"/>
        <v>0</v>
      </c>
      <c r="X429" s="78">
        <f t="shared" si="423"/>
        <v>0</v>
      </c>
      <c r="Y429" s="78">
        <f t="shared" si="423"/>
        <v>0</v>
      </c>
      <c r="Z429" s="78">
        <f t="shared" si="423"/>
        <v>0</v>
      </c>
      <c r="AA429" s="78">
        <f t="shared" si="423"/>
        <v>0</v>
      </c>
      <c r="AB429" s="78">
        <f t="shared" si="423"/>
        <v>0</v>
      </c>
      <c r="AC429" s="78">
        <f t="shared" si="423"/>
        <v>0</v>
      </c>
      <c r="AD429" s="78">
        <f t="shared" si="423"/>
        <v>0</v>
      </c>
      <c r="AE429" s="78">
        <f t="shared" si="423"/>
        <v>0</v>
      </c>
      <c r="AF429" s="78">
        <f t="shared" si="423"/>
        <v>0</v>
      </c>
      <c r="AG429" s="78">
        <f t="shared" si="423"/>
        <v>0</v>
      </c>
      <c r="AH429" s="78">
        <f t="shared" si="423"/>
        <v>0</v>
      </c>
      <c r="AI429" s="79">
        <f t="shared" si="428"/>
        <v>0</v>
      </c>
      <c r="AK429" s="78">
        <f t="shared" si="429"/>
        <v>0</v>
      </c>
      <c r="AL429" s="78">
        <f t="shared" si="424"/>
        <v>0</v>
      </c>
      <c r="AM429" s="78">
        <f t="shared" si="424"/>
        <v>0</v>
      </c>
      <c r="AN429" s="78">
        <f t="shared" si="424"/>
        <v>0</v>
      </c>
      <c r="AO429" s="78">
        <f t="shared" si="424"/>
        <v>0</v>
      </c>
      <c r="AP429" s="78">
        <f t="shared" si="424"/>
        <v>0</v>
      </c>
      <c r="AQ429" s="78">
        <f t="shared" si="424"/>
        <v>0</v>
      </c>
      <c r="AR429" s="78">
        <f t="shared" si="424"/>
        <v>0</v>
      </c>
      <c r="AS429" s="78">
        <f t="shared" si="424"/>
        <v>0</v>
      </c>
      <c r="AT429" s="78">
        <f t="shared" si="424"/>
        <v>0</v>
      </c>
      <c r="AU429" s="78">
        <f t="shared" si="424"/>
        <v>0</v>
      </c>
      <c r="AV429" s="78">
        <f t="shared" si="424"/>
        <v>0</v>
      </c>
    </row>
    <row r="430" spans="1:48" ht="14.25">
      <c r="A430" s="74"/>
      <c r="B430" s="39">
        <f>IFERROR((INDEX(GrantList[Account],MATCH(A430,GrantList[Fund],0))),0)</f>
        <v>0</v>
      </c>
      <c r="C430" s="39">
        <f>IFERROR((INDEX(GrantList[Fund Desc],MATCH(A430,GrantList[Fund],0))),0)</f>
        <v>0</v>
      </c>
      <c r="D430" s="37">
        <f t="shared" si="425"/>
        <v>0</v>
      </c>
      <c r="E430" s="38">
        <f>IFERROR((INDEX(GrantList[Study Type],MATCH(A430,GrantList[Fund],0))),0)</f>
        <v>0</v>
      </c>
      <c r="F430" s="36" t="str">
        <f t="shared" si="430"/>
        <v>Full Time</v>
      </c>
      <c r="G430" s="35">
        <f>IFERROR((INDEX(GrantList[Budget End Date],MATCH(A430,GrantList[Fund],0))),0)</f>
        <v>0</v>
      </c>
      <c r="H430" s="34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6">
        <f t="shared" si="426"/>
        <v>0</v>
      </c>
      <c r="V430" s="33"/>
      <c r="W430" s="78">
        <f t="shared" si="427"/>
        <v>0</v>
      </c>
      <c r="X430" s="78">
        <f t="shared" si="423"/>
        <v>0</v>
      </c>
      <c r="Y430" s="78">
        <f t="shared" si="423"/>
        <v>0</v>
      </c>
      <c r="Z430" s="78">
        <f t="shared" si="423"/>
        <v>0</v>
      </c>
      <c r="AA430" s="78">
        <f t="shared" si="423"/>
        <v>0</v>
      </c>
      <c r="AB430" s="78">
        <f t="shared" si="423"/>
        <v>0</v>
      </c>
      <c r="AC430" s="78">
        <f t="shared" si="423"/>
        <v>0</v>
      </c>
      <c r="AD430" s="78">
        <f t="shared" si="423"/>
        <v>0</v>
      </c>
      <c r="AE430" s="78">
        <f t="shared" si="423"/>
        <v>0</v>
      </c>
      <c r="AF430" s="78">
        <f t="shared" si="423"/>
        <v>0</v>
      </c>
      <c r="AG430" s="78">
        <f t="shared" si="423"/>
        <v>0</v>
      </c>
      <c r="AH430" s="78">
        <f t="shared" si="423"/>
        <v>0</v>
      </c>
      <c r="AI430" s="79">
        <f t="shared" si="428"/>
        <v>0</v>
      </c>
      <c r="AK430" s="78">
        <f t="shared" si="429"/>
        <v>0</v>
      </c>
      <c r="AL430" s="78">
        <f t="shared" si="424"/>
        <v>0</v>
      </c>
      <c r="AM430" s="78">
        <f t="shared" si="424"/>
        <v>0</v>
      </c>
      <c r="AN430" s="78">
        <f t="shared" si="424"/>
        <v>0</v>
      </c>
      <c r="AO430" s="78">
        <f t="shared" si="424"/>
        <v>0</v>
      </c>
      <c r="AP430" s="78">
        <f t="shared" si="424"/>
        <v>0</v>
      </c>
      <c r="AQ430" s="78">
        <f t="shared" si="424"/>
        <v>0</v>
      </c>
      <c r="AR430" s="78">
        <f t="shared" si="424"/>
        <v>0</v>
      </c>
      <c r="AS430" s="78">
        <f t="shared" si="424"/>
        <v>0</v>
      </c>
      <c r="AT430" s="78">
        <f t="shared" si="424"/>
        <v>0</v>
      </c>
      <c r="AU430" s="78">
        <f t="shared" si="424"/>
        <v>0</v>
      </c>
      <c r="AV430" s="78">
        <f t="shared" si="424"/>
        <v>0</v>
      </c>
    </row>
    <row r="431" spans="1:48" ht="14.25">
      <c r="A431" s="74"/>
      <c r="B431" s="39">
        <f>IFERROR((INDEX(GrantList[Account],MATCH(A431,GrantList[Fund],0))),0)</f>
        <v>0</v>
      </c>
      <c r="C431" s="39">
        <f>IFERROR((INDEX(GrantList[Fund Desc],MATCH(A431,GrantList[Fund],0))),0)</f>
        <v>0</v>
      </c>
      <c r="D431" s="37">
        <f t="shared" si="425"/>
        <v>0</v>
      </c>
      <c r="E431" s="38">
        <f>IFERROR((INDEX(GrantList[Study Type],MATCH(A431,GrantList[Fund],0))),0)</f>
        <v>0</v>
      </c>
      <c r="F431" s="36" t="str">
        <f t="shared" si="430"/>
        <v>Full Time</v>
      </c>
      <c r="G431" s="35">
        <f>IFERROR((INDEX(GrantList[Budget End Date],MATCH(A431,GrantList[Fund],0))),0)</f>
        <v>0</v>
      </c>
      <c r="H431" s="34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6">
        <f t="shared" si="426"/>
        <v>0</v>
      </c>
      <c r="V431" s="33"/>
      <c r="W431" s="78">
        <f t="shared" si="427"/>
        <v>0</v>
      </c>
      <c r="X431" s="78">
        <f t="shared" si="423"/>
        <v>0</v>
      </c>
      <c r="Y431" s="78">
        <f t="shared" si="423"/>
        <v>0</v>
      </c>
      <c r="Z431" s="78">
        <f t="shared" si="423"/>
        <v>0</v>
      </c>
      <c r="AA431" s="78">
        <f t="shared" si="423"/>
        <v>0</v>
      </c>
      <c r="AB431" s="78">
        <f t="shared" si="423"/>
        <v>0</v>
      </c>
      <c r="AC431" s="78">
        <f t="shared" si="423"/>
        <v>0</v>
      </c>
      <c r="AD431" s="78">
        <f t="shared" si="423"/>
        <v>0</v>
      </c>
      <c r="AE431" s="78">
        <f t="shared" si="423"/>
        <v>0</v>
      </c>
      <c r="AF431" s="78">
        <f t="shared" si="423"/>
        <v>0</v>
      </c>
      <c r="AG431" s="78">
        <f t="shared" si="423"/>
        <v>0</v>
      </c>
      <c r="AH431" s="78">
        <f t="shared" si="423"/>
        <v>0</v>
      </c>
      <c r="AI431" s="79">
        <f t="shared" si="428"/>
        <v>0</v>
      </c>
      <c r="AK431" s="78">
        <f t="shared" si="429"/>
        <v>0</v>
      </c>
      <c r="AL431" s="78">
        <f t="shared" si="424"/>
        <v>0</v>
      </c>
      <c r="AM431" s="78">
        <f t="shared" si="424"/>
        <v>0</v>
      </c>
      <c r="AN431" s="78">
        <f t="shared" si="424"/>
        <v>0</v>
      </c>
      <c r="AO431" s="78">
        <f t="shared" si="424"/>
        <v>0</v>
      </c>
      <c r="AP431" s="78">
        <f t="shared" si="424"/>
        <v>0</v>
      </c>
      <c r="AQ431" s="78">
        <f t="shared" si="424"/>
        <v>0</v>
      </c>
      <c r="AR431" s="78">
        <f t="shared" si="424"/>
        <v>0</v>
      </c>
      <c r="AS431" s="78">
        <f t="shared" si="424"/>
        <v>0</v>
      </c>
      <c r="AT431" s="78">
        <f t="shared" si="424"/>
        <v>0</v>
      </c>
      <c r="AU431" s="78">
        <f t="shared" si="424"/>
        <v>0</v>
      </c>
      <c r="AV431" s="78">
        <f t="shared" si="424"/>
        <v>0</v>
      </c>
    </row>
    <row r="432" spans="1:48" ht="14.25">
      <c r="A432" s="74"/>
      <c r="B432" s="39">
        <f>IFERROR((INDEX(GrantList[Account],MATCH(A432,GrantList[Fund],0))),0)</f>
        <v>0</v>
      </c>
      <c r="C432" s="39">
        <f>IFERROR((INDEX(GrantList[Fund Desc],MATCH(A432,GrantList[Fund],0))),0)</f>
        <v>0</v>
      </c>
      <c r="D432" s="37">
        <f t="shared" si="425"/>
        <v>0</v>
      </c>
      <c r="E432" s="38">
        <f>IFERROR((INDEX(GrantList[Study Type],MATCH(A432,GrantList[Fund],0))),0)</f>
        <v>0</v>
      </c>
      <c r="F432" s="36" t="str">
        <f t="shared" si="430"/>
        <v>Full Time</v>
      </c>
      <c r="G432" s="35">
        <f>IFERROR((INDEX(GrantList[Budget End Date],MATCH(A432,GrantList[Fund],0))),0)</f>
        <v>0</v>
      </c>
      <c r="H432" s="34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6">
        <f t="shared" si="426"/>
        <v>0</v>
      </c>
      <c r="V432" s="33"/>
      <c r="W432" s="78">
        <f t="shared" si="427"/>
        <v>0</v>
      </c>
      <c r="X432" s="78">
        <f t="shared" si="423"/>
        <v>0</v>
      </c>
      <c r="Y432" s="78">
        <f t="shared" si="423"/>
        <v>0</v>
      </c>
      <c r="Z432" s="78">
        <f t="shared" si="423"/>
        <v>0</v>
      </c>
      <c r="AA432" s="78">
        <f t="shared" si="423"/>
        <v>0</v>
      </c>
      <c r="AB432" s="78">
        <f t="shared" si="423"/>
        <v>0</v>
      </c>
      <c r="AC432" s="78">
        <f t="shared" si="423"/>
        <v>0</v>
      </c>
      <c r="AD432" s="78">
        <f t="shared" si="423"/>
        <v>0</v>
      </c>
      <c r="AE432" s="78">
        <f t="shared" si="423"/>
        <v>0</v>
      </c>
      <c r="AF432" s="78">
        <f t="shared" si="423"/>
        <v>0</v>
      </c>
      <c r="AG432" s="78">
        <f t="shared" si="423"/>
        <v>0</v>
      </c>
      <c r="AH432" s="78">
        <f t="shared" si="423"/>
        <v>0</v>
      </c>
      <c r="AI432" s="79">
        <f t="shared" si="428"/>
        <v>0</v>
      </c>
      <c r="AK432" s="78">
        <f t="shared" si="429"/>
        <v>0</v>
      </c>
      <c r="AL432" s="78">
        <f t="shared" si="424"/>
        <v>0</v>
      </c>
      <c r="AM432" s="78">
        <f t="shared" si="424"/>
        <v>0</v>
      </c>
      <c r="AN432" s="78">
        <f t="shared" si="424"/>
        <v>0</v>
      </c>
      <c r="AO432" s="78">
        <f t="shared" si="424"/>
        <v>0</v>
      </c>
      <c r="AP432" s="78">
        <f t="shared" si="424"/>
        <v>0</v>
      </c>
      <c r="AQ432" s="78">
        <f t="shared" si="424"/>
        <v>0</v>
      </c>
      <c r="AR432" s="78">
        <f t="shared" si="424"/>
        <v>0</v>
      </c>
      <c r="AS432" s="78">
        <f t="shared" si="424"/>
        <v>0</v>
      </c>
      <c r="AT432" s="78">
        <f t="shared" si="424"/>
        <v>0</v>
      </c>
      <c r="AU432" s="78">
        <f t="shared" si="424"/>
        <v>0</v>
      </c>
      <c r="AV432" s="78">
        <f t="shared" si="424"/>
        <v>0</v>
      </c>
    </row>
    <row r="433" spans="1:48" ht="13.5" customHeight="1">
      <c r="C433" s="32" t="s">
        <v>16</v>
      </c>
      <c r="D433" s="31">
        <f>SUM(D425:D432)</f>
        <v>0</v>
      </c>
      <c r="E433" s="30"/>
      <c r="F433" s="29"/>
      <c r="I433" s="76">
        <f t="shared" ref="I433:T433" si="431">SUM(I425:I432)</f>
        <v>0</v>
      </c>
      <c r="J433" s="76">
        <f t="shared" si="431"/>
        <v>0</v>
      </c>
      <c r="K433" s="76">
        <f t="shared" si="431"/>
        <v>0</v>
      </c>
      <c r="L433" s="76">
        <f t="shared" si="431"/>
        <v>0</v>
      </c>
      <c r="M433" s="76">
        <f t="shared" si="431"/>
        <v>0</v>
      </c>
      <c r="N433" s="76">
        <f t="shared" si="431"/>
        <v>0</v>
      </c>
      <c r="O433" s="76">
        <f t="shared" si="431"/>
        <v>0</v>
      </c>
      <c r="P433" s="76">
        <f t="shared" si="431"/>
        <v>0</v>
      </c>
      <c r="Q433" s="76">
        <f t="shared" si="431"/>
        <v>0</v>
      </c>
      <c r="R433" s="76">
        <f t="shared" si="431"/>
        <v>0</v>
      </c>
      <c r="S433" s="76">
        <f t="shared" si="431"/>
        <v>0</v>
      </c>
      <c r="T433" s="76">
        <f t="shared" si="431"/>
        <v>0</v>
      </c>
      <c r="U433" s="76">
        <f t="shared" si="426"/>
        <v>0</v>
      </c>
      <c r="V433" s="26"/>
      <c r="W433" s="78">
        <f>SUM(W425:W432)</f>
        <v>0</v>
      </c>
      <c r="X433" s="78">
        <f t="shared" ref="X433:AH433" si="432">SUM(X425:X432)</f>
        <v>0</v>
      </c>
      <c r="Y433" s="78">
        <f t="shared" si="432"/>
        <v>0</v>
      </c>
      <c r="Z433" s="78">
        <f t="shared" si="432"/>
        <v>0</v>
      </c>
      <c r="AA433" s="78">
        <f t="shared" si="432"/>
        <v>0</v>
      </c>
      <c r="AB433" s="78">
        <f t="shared" si="432"/>
        <v>0</v>
      </c>
      <c r="AC433" s="78">
        <f t="shared" si="432"/>
        <v>0</v>
      </c>
      <c r="AD433" s="78">
        <f t="shared" si="432"/>
        <v>0</v>
      </c>
      <c r="AE433" s="78">
        <f t="shared" si="432"/>
        <v>0</v>
      </c>
      <c r="AF433" s="78">
        <f t="shared" si="432"/>
        <v>0</v>
      </c>
      <c r="AG433" s="78">
        <f t="shared" si="432"/>
        <v>0</v>
      </c>
      <c r="AH433" s="78">
        <f t="shared" si="432"/>
        <v>0</v>
      </c>
      <c r="AI433" s="78">
        <f t="shared" ref="AI433" si="433">SUM(AI425:AI432)</f>
        <v>0</v>
      </c>
      <c r="AK433" s="78">
        <f>SUM(AK425:AK432)</f>
        <v>0</v>
      </c>
      <c r="AL433" s="78">
        <f t="shared" ref="AL433:AV433" si="434">SUM(AL425:AL432)</f>
        <v>0</v>
      </c>
      <c r="AM433" s="78">
        <f t="shared" si="434"/>
        <v>0</v>
      </c>
      <c r="AN433" s="78">
        <f t="shared" si="434"/>
        <v>0</v>
      </c>
      <c r="AO433" s="78">
        <f t="shared" si="434"/>
        <v>0</v>
      </c>
      <c r="AP433" s="78">
        <f t="shared" si="434"/>
        <v>0</v>
      </c>
      <c r="AQ433" s="78">
        <f t="shared" si="434"/>
        <v>0</v>
      </c>
      <c r="AR433" s="78">
        <f t="shared" si="434"/>
        <v>0</v>
      </c>
      <c r="AS433" s="78">
        <f t="shared" si="434"/>
        <v>0</v>
      </c>
      <c r="AT433" s="78">
        <f t="shared" si="434"/>
        <v>0</v>
      </c>
      <c r="AU433" s="78">
        <f t="shared" si="434"/>
        <v>0</v>
      </c>
      <c r="AV433" s="78">
        <f t="shared" si="434"/>
        <v>0</v>
      </c>
    </row>
    <row r="434" spans="1:48">
      <c r="D434" s="25">
        <f>+D433-D422</f>
        <v>0</v>
      </c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7"/>
      <c r="V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</row>
    <row r="435" spans="1:48">
      <c r="D435" s="25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48"/>
      <c r="V435" s="26"/>
    </row>
    <row r="436" spans="1:48">
      <c r="D436" s="25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48"/>
      <c r="V436" s="26"/>
    </row>
    <row r="437" spans="1:48" ht="12.75">
      <c r="A437" s="47" t="s">
        <v>90</v>
      </c>
      <c r="B437" s="47"/>
      <c r="D437" s="46"/>
      <c r="E437" s="45">
        <f>D437/12</f>
        <v>0</v>
      </c>
      <c r="F437" s="24" t="s">
        <v>24</v>
      </c>
      <c r="AL437" s="73">
        <v>0.30499999999999999</v>
      </c>
      <c r="AM437" s="73">
        <v>0.09</v>
      </c>
      <c r="AO437" s="73">
        <v>0.32600000000000001</v>
      </c>
    </row>
    <row r="438" spans="1:48" ht="12.75">
      <c r="A438" s="47" t="s">
        <v>91</v>
      </c>
      <c r="B438" s="44"/>
      <c r="J438" s="43"/>
      <c r="K438" s="43"/>
      <c r="L438" s="43"/>
      <c r="M438" s="43"/>
      <c r="N438" s="43"/>
      <c r="AK438" s="24" t="s">
        <v>23</v>
      </c>
    </row>
    <row r="439" spans="1:48">
      <c r="A439" s="42" t="s">
        <v>15</v>
      </c>
      <c r="B439" s="42" t="s">
        <v>14</v>
      </c>
      <c r="C439" s="42" t="s">
        <v>13</v>
      </c>
      <c r="D439" s="42" t="s">
        <v>21</v>
      </c>
      <c r="E439" s="42" t="s">
        <v>22</v>
      </c>
      <c r="F439" s="42" t="s">
        <v>20</v>
      </c>
      <c r="G439" s="42" t="s">
        <v>19</v>
      </c>
      <c r="I439" s="40">
        <f>I424</f>
        <v>44743</v>
      </c>
      <c r="J439" s="40">
        <f t="shared" ref="J439:T439" si="435">J424</f>
        <v>44774</v>
      </c>
      <c r="K439" s="40">
        <f t="shared" si="435"/>
        <v>44805</v>
      </c>
      <c r="L439" s="40">
        <f t="shared" si="435"/>
        <v>44835</v>
      </c>
      <c r="M439" s="40">
        <f t="shared" si="435"/>
        <v>44866</v>
      </c>
      <c r="N439" s="40">
        <f t="shared" si="435"/>
        <v>44896</v>
      </c>
      <c r="O439" s="40">
        <f t="shared" si="435"/>
        <v>44927</v>
      </c>
      <c r="P439" s="40">
        <f t="shared" si="435"/>
        <v>44958</v>
      </c>
      <c r="Q439" s="40">
        <f t="shared" si="435"/>
        <v>44986</v>
      </c>
      <c r="R439" s="40">
        <f t="shared" si="435"/>
        <v>45017</v>
      </c>
      <c r="S439" s="40">
        <f t="shared" si="435"/>
        <v>45047</v>
      </c>
      <c r="T439" s="40">
        <f t="shared" si="435"/>
        <v>45078</v>
      </c>
      <c r="U439" s="41" t="s">
        <v>57</v>
      </c>
      <c r="W439" s="40">
        <f>I439</f>
        <v>44743</v>
      </c>
      <c r="X439" s="40">
        <f t="shared" ref="X439:AH439" si="436">J439</f>
        <v>44774</v>
      </c>
      <c r="Y439" s="40">
        <f t="shared" si="436"/>
        <v>44805</v>
      </c>
      <c r="Z439" s="40">
        <f t="shared" si="436"/>
        <v>44835</v>
      </c>
      <c r="AA439" s="40">
        <f t="shared" si="436"/>
        <v>44866</v>
      </c>
      <c r="AB439" s="40">
        <f t="shared" si="436"/>
        <v>44896</v>
      </c>
      <c r="AC439" s="40">
        <f t="shared" si="436"/>
        <v>44927</v>
      </c>
      <c r="AD439" s="40">
        <f t="shared" si="436"/>
        <v>44958</v>
      </c>
      <c r="AE439" s="40">
        <f t="shared" si="436"/>
        <v>44986</v>
      </c>
      <c r="AF439" s="40">
        <f t="shared" si="436"/>
        <v>45017</v>
      </c>
      <c r="AG439" s="40">
        <f t="shared" si="436"/>
        <v>45047</v>
      </c>
      <c r="AH439" s="40">
        <f t="shared" si="436"/>
        <v>45078</v>
      </c>
      <c r="AI439" s="41" t="s">
        <v>18</v>
      </c>
      <c r="AK439" s="40">
        <f>W439</f>
        <v>44743</v>
      </c>
      <c r="AL439" s="40">
        <f t="shared" ref="AL439:AV439" si="437">X439</f>
        <v>44774</v>
      </c>
      <c r="AM439" s="40">
        <f t="shared" si="437"/>
        <v>44805</v>
      </c>
      <c r="AN439" s="40">
        <f t="shared" si="437"/>
        <v>44835</v>
      </c>
      <c r="AO439" s="40">
        <f t="shared" si="437"/>
        <v>44866</v>
      </c>
      <c r="AP439" s="40">
        <f t="shared" si="437"/>
        <v>44896</v>
      </c>
      <c r="AQ439" s="40">
        <f t="shared" si="437"/>
        <v>44927</v>
      </c>
      <c r="AR439" s="40">
        <f t="shared" si="437"/>
        <v>44958</v>
      </c>
      <c r="AS439" s="40">
        <f t="shared" si="437"/>
        <v>44986</v>
      </c>
      <c r="AT439" s="40">
        <f t="shared" si="437"/>
        <v>45017</v>
      </c>
      <c r="AU439" s="40">
        <f t="shared" si="437"/>
        <v>45047</v>
      </c>
      <c r="AV439" s="40">
        <f t="shared" si="437"/>
        <v>45078</v>
      </c>
    </row>
    <row r="440" spans="1:48" ht="14.25">
      <c r="A440" s="74"/>
      <c r="B440" s="39">
        <f>IFERROR((INDEX(GrantList[Account],MATCH(A440,GrantList[Fund],0))),0)</f>
        <v>0</v>
      </c>
      <c r="C440" s="39">
        <f>IFERROR((INDEX(GrantList[Fund Desc],MATCH(A440,GrantList[Fund],0))),0)</f>
        <v>0</v>
      </c>
      <c r="D440" s="37">
        <f>+AI440</f>
        <v>0</v>
      </c>
      <c r="E440" s="38">
        <f>IFERROR((INDEX(GrantList[Study Type],MATCH(A440,GrantList[Fund],0))),0)</f>
        <v>0</v>
      </c>
      <c r="F440" s="36" t="s">
        <v>17</v>
      </c>
      <c r="G440" s="35">
        <f>IFERROR((INDEX(GrantList[Budget End Date],MATCH(A440,GrantList[Fund],0))),0)</f>
        <v>0</v>
      </c>
      <c r="H440" s="34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6">
        <f>SUM(I440:T440)/12</f>
        <v>0</v>
      </c>
      <c r="V440" s="33"/>
      <c r="W440" s="78">
        <f>IF(W$4&lt;$G440,I440*$E$437,0)</f>
        <v>0</v>
      </c>
      <c r="X440" s="78">
        <f t="shared" ref="X440:AH447" si="438">IF(X$4&lt;$G440,J440*$E$437,0)</f>
        <v>0</v>
      </c>
      <c r="Y440" s="78">
        <f t="shared" si="438"/>
        <v>0</v>
      </c>
      <c r="Z440" s="78">
        <f t="shared" si="438"/>
        <v>0</v>
      </c>
      <c r="AA440" s="78">
        <f t="shared" si="438"/>
        <v>0</v>
      </c>
      <c r="AB440" s="78">
        <f t="shared" si="438"/>
        <v>0</v>
      </c>
      <c r="AC440" s="78">
        <f t="shared" si="438"/>
        <v>0</v>
      </c>
      <c r="AD440" s="78">
        <f t="shared" si="438"/>
        <v>0</v>
      </c>
      <c r="AE440" s="78">
        <f t="shared" si="438"/>
        <v>0</v>
      </c>
      <c r="AF440" s="78">
        <f t="shared" si="438"/>
        <v>0</v>
      </c>
      <c r="AG440" s="78">
        <f t="shared" si="438"/>
        <v>0</v>
      </c>
      <c r="AH440" s="78">
        <f t="shared" si="438"/>
        <v>0</v>
      </c>
      <c r="AI440" s="79">
        <f>SUM(W440:AH440)</f>
        <v>0</v>
      </c>
      <c r="AK440" s="78">
        <f>IF(AND(AK$4&lt;=$G440,$F440="Full Time",$E440="Non-Federal"),W440*$AO$2,IF(AND(AK$4&lt;=$G440,$F440="Full Time",$E440="Federal"),W440*$AL$2,(IF(AND(AK$4&lt;=$G440,$F440="Part Time"),$W440*$AM$2,0))))</f>
        <v>0</v>
      </c>
      <c r="AL440" s="78">
        <f t="shared" ref="AL440:AV447" si="439">IF(AND(AL$4&lt;=$G440,$F440="Full Time",$E440="Non-Federal"),X440*$AO$2,IF(AND(AL$4&lt;=$G440,$F440="Full Time",$E440="Federal"),X440*$AL$2,(IF(AND(AL$4&lt;=$G440,$F440="Part Time"),$W440*$AM$2,0))))</f>
        <v>0</v>
      </c>
      <c r="AM440" s="78">
        <f t="shared" si="439"/>
        <v>0</v>
      </c>
      <c r="AN440" s="78">
        <f t="shared" si="439"/>
        <v>0</v>
      </c>
      <c r="AO440" s="78">
        <f t="shared" si="439"/>
        <v>0</v>
      </c>
      <c r="AP440" s="78">
        <f t="shared" si="439"/>
        <v>0</v>
      </c>
      <c r="AQ440" s="78">
        <f t="shared" si="439"/>
        <v>0</v>
      </c>
      <c r="AR440" s="78">
        <f t="shared" si="439"/>
        <v>0</v>
      </c>
      <c r="AS440" s="78">
        <f t="shared" si="439"/>
        <v>0</v>
      </c>
      <c r="AT440" s="78">
        <f t="shared" si="439"/>
        <v>0</v>
      </c>
      <c r="AU440" s="78">
        <f t="shared" si="439"/>
        <v>0</v>
      </c>
      <c r="AV440" s="78">
        <f t="shared" si="439"/>
        <v>0</v>
      </c>
    </row>
    <row r="441" spans="1:48" ht="14.25">
      <c r="A441" s="74"/>
      <c r="B441" s="39">
        <f>IFERROR((INDEX(GrantList[Account],MATCH(A441,GrantList[Fund],0))),0)</f>
        <v>0</v>
      </c>
      <c r="C441" s="39">
        <f>IFERROR((INDEX(GrantList[Fund Desc],MATCH(A441,GrantList[Fund],0))),0)</f>
        <v>0</v>
      </c>
      <c r="D441" s="37">
        <f t="shared" ref="D441:D447" si="440">+AI441</f>
        <v>0</v>
      </c>
      <c r="E441" s="38">
        <f>IFERROR((INDEX(GrantList[Study Type],MATCH(A441,GrantList[Fund],0))),0)</f>
        <v>0</v>
      </c>
      <c r="F441" s="36" t="str">
        <f>F440</f>
        <v>Full Time</v>
      </c>
      <c r="G441" s="35">
        <f>IFERROR((INDEX(GrantList[Budget End Date],MATCH(A441,GrantList[Fund],0))),0)</f>
        <v>0</v>
      </c>
      <c r="H441" s="34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6">
        <f t="shared" ref="U441:U448" si="441">SUM(I441:T441)/12</f>
        <v>0</v>
      </c>
      <c r="V441" s="33"/>
      <c r="W441" s="78">
        <f t="shared" ref="W441:W447" si="442">IF(W$4&lt;$G441,I441*$E$437,0)</f>
        <v>0</v>
      </c>
      <c r="X441" s="78">
        <f t="shared" si="438"/>
        <v>0</v>
      </c>
      <c r="Y441" s="78">
        <f t="shared" si="438"/>
        <v>0</v>
      </c>
      <c r="Z441" s="78">
        <f t="shared" si="438"/>
        <v>0</v>
      </c>
      <c r="AA441" s="78">
        <f t="shared" si="438"/>
        <v>0</v>
      </c>
      <c r="AB441" s="78">
        <f t="shared" si="438"/>
        <v>0</v>
      </c>
      <c r="AC441" s="78">
        <f t="shared" si="438"/>
        <v>0</v>
      </c>
      <c r="AD441" s="78">
        <f t="shared" si="438"/>
        <v>0</v>
      </c>
      <c r="AE441" s="78">
        <f t="shared" si="438"/>
        <v>0</v>
      </c>
      <c r="AF441" s="78">
        <f t="shared" si="438"/>
        <v>0</v>
      </c>
      <c r="AG441" s="78">
        <f t="shared" si="438"/>
        <v>0</v>
      </c>
      <c r="AH441" s="78">
        <f t="shared" si="438"/>
        <v>0</v>
      </c>
      <c r="AI441" s="79">
        <f t="shared" ref="AI441:AI447" si="443">SUM(W441:AH441)</f>
        <v>0</v>
      </c>
      <c r="AK441" s="78">
        <f t="shared" ref="AK441:AK447" si="444">IF(AND(AK$4&lt;=$G441,$F441="Full Time",$E441="Non-Federal"),W441*$AO$2,IF(AND(AK$4&lt;=$G441,$F441="Full Time",$E441="Federal"),W441*$AL$2,(IF(AND(AK$4&lt;=$G441,$F441="Part Time"),$W441*$AM$2,0))))</f>
        <v>0</v>
      </c>
      <c r="AL441" s="78">
        <f t="shared" si="439"/>
        <v>0</v>
      </c>
      <c r="AM441" s="78">
        <f t="shared" si="439"/>
        <v>0</v>
      </c>
      <c r="AN441" s="78">
        <f t="shared" si="439"/>
        <v>0</v>
      </c>
      <c r="AO441" s="78">
        <f t="shared" si="439"/>
        <v>0</v>
      </c>
      <c r="AP441" s="78">
        <f t="shared" si="439"/>
        <v>0</v>
      </c>
      <c r="AQ441" s="78">
        <f t="shared" si="439"/>
        <v>0</v>
      </c>
      <c r="AR441" s="78">
        <f t="shared" si="439"/>
        <v>0</v>
      </c>
      <c r="AS441" s="78">
        <f t="shared" si="439"/>
        <v>0</v>
      </c>
      <c r="AT441" s="78">
        <f t="shared" si="439"/>
        <v>0</v>
      </c>
      <c r="AU441" s="78">
        <f t="shared" si="439"/>
        <v>0</v>
      </c>
      <c r="AV441" s="78">
        <f t="shared" si="439"/>
        <v>0</v>
      </c>
    </row>
    <row r="442" spans="1:48" ht="14.25">
      <c r="A442" s="74"/>
      <c r="B442" s="39">
        <f>IFERROR((INDEX(GrantList[Account],MATCH(A442,GrantList[Fund],0))),0)</f>
        <v>0</v>
      </c>
      <c r="C442" s="39">
        <f>IFERROR((INDEX(GrantList[Fund Desc],MATCH(A442,GrantList[Fund],0))),0)</f>
        <v>0</v>
      </c>
      <c r="D442" s="37">
        <f t="shared" si="440"/>
        <v>0</v>
      </c>
      <c r="E442" s="38">
        <f>IFERROR((INDEX(GrantList[Study Type],MATCH(A442,GrantList[Fund],0))),0)</f>
        <v>0</v>
      </c>
      <c r="F442" s="36" t="str">
        <f t="shared" ref="F442:F447" si="445">F441</f>
        <v>Full Time</v>
      </c>
      <c r="G442" s="35">
        <f>IFERROR((INDEX(GrantList[Budget End Date],MATCH(A442,GrantList[Fund],0))),0)</f>
        <v>0</v>
      </c>
      <c r="H442" s="34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6">
        <f t="shared" si="441"/>
        <v>0</v>
      </c>
      <c r="V442" s="33"/>
      <c r="W442" s="78">
        <f t="shared" si="442"/>
        <v>0</v>
      </c>
      <c r="X442" s="78">
        <f t="shared" si="438"/>
        <v>0</v>
      </c>
      <c r="Y442" s="78">
        <f t="shared" si="438"/>
        <v>0</v>
      </c>
      <c r="Z442" s="78">
        <f t="shared" si="438"/>
        <v>0</v>
      </c>
      <c r="AA442" s="78">
        <f t="shared" si="438"/>
        <v>0</v>
      </c>
      <c r="AB442" s="78">
        <f t="shared" si="438"/>
        <v>0</v>
      </c>
      <c r="AC442" s="78">
        <f t="shared" si="438"/>
        <v>0</v>
      </c>
      <c r="AD442" s="78">
        <f t="shared" si="438"/>
        <v>0</v>
      </c>
      <c r="AE442" s="78">
        <f t="shared" si="438"/>
        <v>0</v>
      </c>
      <c r="AF442" s="78">
        <f t="shared" si="438"/>
        <v>0</v>
      </c>
      <c r="AG442" s="78">
        <f t="shared" si="438"/>
        <v>0</v>
      </c>
      <c r="AH442" s="78">
        <f t="shared" si="438"/>
        <v>0</v>
      </c>
      <c r="AI442" s="79">
        <f t="shared" si="443"/>
        <v>0</v>
      </c>
      <c r="AK442" s="78">
        <f t="shared" si="444"/>
        <v>0</v>
      </c>
      <c r="AL442" s="78">
        <f t="shared" si="439"/>
        <v>0</v>
      </c>
      <c r="AM442" s="78">
        <f t="shared" si="439"/>
        <v>0</v>
      </c>
      <c r="AN442" s="78">
        <f t="shared" si="439"/>
        <v>0</v>
      </c>
      <c r="AO442" s="78">
        <f t="shared" si="439"/>
        <v>0</v>
      </c>
      <c r="AP442" s="78">
        <f t="shared" si="439"/>
        <v>0</v>
      </c>
      <c r="AQ442" s="78">
        <f t="shared" si="439"/>
        <v>0</v>
      </c>
      <c r="AR442" s="78">
        <f t="shared" si="439"/>
        <v>0</v>
      </c>
      <c r="AS442" s="78">
        <f t="shared" si="439"/>
        <v>0</v>
      </c>
      <c r="AT442" s="78">
        <f t="shared" si="439"/>
        <v>0</v>
      </c>
      <c r="AU442" s="78">
        <f t="shared" si="439"/>
        <v>0</v>
      </c>
      <c r="AV442" s="78">
        <f t="shared" si="439"/>
        <v>0</v>
      </c>
    </row>
    <row r="443" spans="1:48" ht="14.25">
      <c r="A443" s="74"/>
      <c r="B443" s="39">
        <f>IFERROR((INDEX(GrantList[Account],MATCH(A443,GrantList[Fund],0))),0)</f>
        <v>0</v>
      </c>
      <c r="C443" s="39">
        <f>IFERROR((INDEX(GrantList[Fund Desc],MATCH(A443,GrantList[Fund],0))),0)</f>
        <v>0</v>
      </c>
      <c r="D443" s="37">
        <f t="shared" si="440"/>
        <v>0</v>
      </c>
      <c r="E443" s="38">
        <f>IFERROR((INDEX(GrantList[Study Type],MATCH(A443,GrantList[Fund],0))),0)</f>
        <v>0</v>
      </c>
      <c r="F443" s="36" t="str">
        <f t="shared" si="445"/>
        <v>Full Time</v>
      </c>
      <c r="G443" s="35">
        <f>IFERROR((INDEX(GrantList[Budget End Date],MATCH(A443,GrantList[Fund],0))),0)</f>
        <v>0</v>
      </c>
      <c r="H443" s="34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6">
        <f t="shared" si="441"/>
        <v>0</v>
      </c>
      <c r="V443" s="33"/>
      <c r="W443" s="78">
        <f t="shared" si="442"/>
        <v>0</v>
      </c>
      <c r="X443" s="78">
        <f t="shared" si="438"/>
        <v>0</v>
      </c>
      <c r="Y443" s="78">
        <f t="shared" si="438"/>
        <v>0</v>
      </c>
      <c r="Z443" s="78">
        <f t="shared" si="438"/>
        <v>0</v>
      </c>
      <c r="AA443" s="78">
        <f t="shared" si="438"/>
        <v>0</v>
      </c>
      <c r="AB443" s="78">
        <f t="shared" si="438"/>
        <v>0</v>
      </c>
      <c r="AC443" s="78">
        <f t="shared" si="438"/>
        <v>0</v>
      </c>
      <c r="AD443" s="78">
        <f t="shared" si="438"/>
        <v>0</v>
      </c>
      <c r="AE443" s="78">
        <f t="shared" si="438"/>
        <v>0</v>
      </c>
      <c r="AF443" s="78">
        <f t="shared" si="438"/>
        <v>0</v>
      </c>
      <c r="AG443" s="78">
        <f t="shared" si="438"/>
        <v>0</v>
      </c>
      <c r="AH443" s="78">
        <f t="shared" si="438"/>
        <v>0</v>
      </c>
      <c r="AI443" s="79">
        <f t="shared" si="443"/>
        <v>0</v>
      </c>
      <c r="AK443" s="78">
        <f t="shared" si="444"/>
        <v>0</v>
      </c>
      <c r="AL443" s="78">
        <f t="shared" si="439"/>
        <v>0</v>
      </c>
      <c r="AM443" s="78">
        <f t="shared" si="439"/>
        <v>0</v>
      </c>
      <c r="AN443" s="78">
        <f t="shared" si="439"/>
        <v>0</v>
      </c>
      <c r="AO443" s="78">
        <f t="shared" si="439"/>
        <v>0</v>
      </c>
      <c r="AP443" s="78">
        <f t="shared" si="439"/>
        <v>0</v>
      </c>
      <c r="AQ443" s="78">
        <f t="shared" si="439"/>
        <v>0</v>
      </c>
      <c r="AR443" s="78">
        <f t="shared" si="439"/>
        <v>0</v>
      </c>
      <c r="AS443" s="78">
        <f t="shared" si="439"/>
        <v>0</v>
      </c>
      <c r="AT443" s="78">
        <f t="shared" si="439"/>
        <v>0</v>
      </c>
      <c r="AU443" s="78">
        <f t="shared" si="439"/>
        <v>0</v>
      </c>
      <c r="AV443" s="78">
        <f t="shared" si="439"/>
        <v>0</v>
      </c>
    </row>
    <row r="444" spans="1:48" ht="14.25">
      <c r="A444" s="74"/>
      <c r="B444" s="39">
        <f>IFERROR((INDEX(GrantList[Account],MATCH(A444,GrantList[Fund],0))),0)</f>
        <v>0</v>
      </c>
      <c r="C444" s="39">
        <f>IFERROR((INDEX(GrantList[Fund Desc],MATCH(A444,GrantList[Fund],0))),0)</f>
        <v>0</v>
      </c>
      <c r="D444" s="37">
        <f t="shared" si="440"/>
        <v>0</v>
      </c>
      <c r="E444" s="38">
        <f>IFERROR((INDEX(GrantList[Study Type],MATCH(A444,GrantList[Fund],0))),0)</f>
        <v>0</v>
      </c>
      <c r="F444" s="36" t="str">
        <f t="shared" si="445"/>
        <v>Full Time</v>
      </c>
      <c r="G444" s="35">
        <f>IFERROR((INDEX(GrantList[Budget End Date],MATCH(A444,GrantList[Fund],0))),0)</f>
        <v>0</v>
      </c>
      <c r="H444" s="34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6">
        <f t="shared" si="441"/>
        <v>0</v>
      </c>
      <c r="V444" s="33"/>
      <c r="W444" s="78">
        <f t="shared" si="442"/>
        <v>0</v>
      </c>
      <c r="X444" s="78">
        <f t="shared" si="438"/>
        <v>0</v>
      </c>
      <c r="Y444" s="78">
        <f t="shared" si="438"/>
        <v>0</v>
      </c>
      <c r="Z444" s="78">
        <f t="shared" si="438"/>
        <v>0</v>
      </c>
      <c r="AA444" s="78">
        <f t="shared" si="438"/>
        <v>0</v>
      </c>
      <c r="AB444" s="78">
        <f t="shared" si="438"/>
        <v>0</v>
      </c>
      <c r="AC444" s="78">
        <f t="shared" si="438"/>
        <v>0</v>
      </c>
      <c r="AD444" s="78">
        <f t="shared" si="438"/>
        <v>0</v>
      </c>
      <c r="AE444" s="78">
        <f t="shared" si="438"/>
        <v>0</v>
      </c>
      <c r="AF444" s="78">
        <f t="shared" si="438"/>
        <v>0</v>
      </c>
      <c r="AG444" s="78">
        <f t="shared" si="438"/>
        <v>0</v>
      </c>
      <c r="AH444" s="78">
        <f t="shared" si="438"/>
        <v>0</v>
      </c>
      <c r="AI444" s="79">
        <f t="shared" si="443"/>
        <v>0</v>
      </c>
      <c r="AK444" s="78">
        <f t="shared" si="444"/>
        <v>0</v>
      </c>
      <c r="AL444" s="78">
        <f t="shared" si="439"/>
        <v>0</v>
      </c>
      <c r="AM444" s="78">
        <f t="shared" si="439"/>
        <v>0</v>
      </c>
      <c r="AN444" s="78">
        <f t="shared" si="439"/>
        <v>0</v>
      </c>
      <c r="AO444" s="78">
        <f t="shared" si="439"/>
        <v>0</v>
      </c>
      <c r="AP444" s="78">
        <f t="shared" si="439"/>
        <v>0</v>
      </c>
      <c r="AQ444" s="78">
        <f t="shared" si="439"/>
        <v>0</v>
      </c>
      <c r="AR444" s="78">
        <f t="shared" si="439"/>
        <v>0</v>
      </c>
      <c r="AS444" s="78">
        <f t="shared" si="439"/>
        <v>0</v>
      </c>
      <c r="AT444" s="78">
        <f t="shared" si="439"/>
        <v>0</v>
      </c>
      <c r="AU444" s="78">
        <f t="shared" si="439"/>
        <v>0</v>
      </c>
      <c r="AV444" s="78">
        <f t="shared" si="439"/>
        <v>0</v>
      </c>
    </row>
    <row r="445" spans="1:48" ht="14.25">
      <c r="A445" s="74"/>
      <c r="B445" s="39">
        <f>IFERROR((INDEX(GrantList[Account],MATCH(A445,GrantList[Fund],0))),0)</f>
        <v>0</v>
      </c>
      <c r="C445" s="39">
        <f>IFERROR((INDEX(GrantList[Fund Desc],MATCH(A445,GrantList[Fund],0))),0)</f>
        <v>0</v>
      </c>
      <c r="D445" s="37">
        <f t="shared" si="440"/>
        <v>0</v>
      </c>
      <c r="E445" s="38">
        <f>IFERROR((INDEX(GrantList[Study Type],MATCH(A445,GrantList[Fund],0))),0)</f>
        <v>0</v>
      </c>
      <c r="F445" s="36" t="str">
        <f t="shared" si="445"/>
        <v>Full Time</v>
      </c>
      <c r="G445" s="35">
        <f>IFERROR((INDEX(GrantList[Budget End Date],MATCH(A445,GrantList[Fund],0))),0)</f>
        <v>0</v>
      </c>
      <c r="H445" s="34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6">
        <f t="shared" si="441"/>
        <v>0</v>
      </c>
      <c r="V445" s="33"/>
      <c r="W445" s="78">
        <f t="shared" si="442"/>
        <v>0</v>
      </c>
      <c r="X445" s="78">
        <f t="shared" si="438"/>
        <v>0</v>
      </c>
      <c r="Y445" s="78">
        <f t="shared" si="438"/>
        <v>0</v>
      </c>
      <c r="Z445" s="78">
        <f t="shared" si="438"/>
        <v>0</v>
      </c>
      <c r="AA445" s="78">
        <f t="shared" si="438"/>
        <v>0</v>
      </c>
      <c r="AB445" s="78">
        <f t="shared" si="438"/>
        <v>0</v>
      </c>
      <c r="AC445" s="78">
        <f t="shared" si="438"/>
        <v>0</v>
      </c>
      <c r="AD445" s="78">
        <f t="shared" si="438"/>
        <v>0</v>
      </c>
      <c r="AE445" s="78">
        <f t="shared" si="438"/>
        <v>0</v>
      </c>
      <c r="AF445" s="78">
        <f t="shared" si="438"/>
        <v>0</v>
      </c>
      <c r="AG445" s="78">
        <f t="shared" si="438"/>
        <v>0</v>
      </c>
      <c r="AH445" s="78">
        <f t="shared" si="438"/>
        <v>0</v>
      </c>
      <c r="AI445" s="79">
        <f t="shared" si="443"/>
        <v>0</v>
      </c>
      <c r="AK445" s="78">
        <f t="shared" si="444"/>
        <v>0</v>
      </c>
      <c r="AL445" s="78">
        <f t="shared" si="439"/>
        <v>0</v>
      </c>
      <c r="AM445" s="78">
        <f t="shared" si="439"/>
        <v>0</v>
      </c>
      <c r="AN445" s="78">
        <f t="shared" si="439"/>
        <v>0</v>
      </c>
      <c r="AO445" s="78">
        <f t="shared" si="439"/>
        <v>0</v>
      </c>
      <c r="AP445" s="78">
        <f t="shared" si="439"/>
        <v>0</v>
      </c>
      <c r="AQ445" s="78">
        <f t="shared" si="439"/>
        <v>0</v>
      </c>
      <c r="AR445" s="78">
        <f t="shared" si="439"/>
        <v>0</v>
      </c>
      <c r="AS445" s="78">
        <f t="shared" si="439"/>
        <v>0</v>
      </c>
      <c r="AT445" s="78">
        <f t="shared" si="439"/>
        <v>0</v>
      </c>
      <c r="AU445" s="78">
        <f t="shared" si="439"/>
        <v>0</v>
      </c>
      <c r="AV445" s="78">
        <f t="shared" si="439"/>
        <v>0</v>
      </c>
    </row>
    <row r="446" spans="1:48" ht="14.25">
      <c r="A446" s="74"/>
      <c r="B446" s="39">
        <f>IFERROR((INDEX(GrantList[Account],MATCH(A446,GrantList[Fund],0))),0)</f>
        <v>0</v>
      </c>
      <c r="C446" s="39">
        <f>IFERROR((INDEX(GrantList[Fund Desc],MATCH(A446,GrantList[Fund],0))),0)</f>
        <v>0</v>
      </c>
      <c r="D446" s="37">
        <f t="shared" si="440"/>
        <v>0</v>
      </c>
      <c r="E446" s="38">
        <f>IFERROR((INDEX(GrantList[Study Type],MATCH(A446,GrantList[Fund],0))),0)</f>
        <v>0</v>
      </c>
      <c r="F446" s="36" t="str">
        <f t="shared" si="445"/>
        <v>Full Time</v>
      </c>
      <c r="G446" s="35">
        <f>IFERROR((INDEX(GrantList[Budget End Date],MATCH(A446,GrantList[Fund],0))),0)</f>
        <v>0</v>
      </c>
      <c r="H446" s="34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6">
        <f t="shared" si="441"/>
        <v>0</v>
      </c>
      <c r="V446" s="33"/>
      <c r="W446" s="78">
        <f t="shared" si="442"/>
        <v>0</v>
      </c>
      <c r="X446" s="78">
        <f t="shared" si="438"/>
        <v>0</v>
      </c>
      <c r="Y446" s="78">
        <f t="shared" si="438"/>
        <v>0</v>
      </c>
      <c r="Z446" s="78">
        <f t="shared" si="438"/>
        <v>0</v>
      </c>
      <c r="AA446" s="78">
        <f t="shared" si="438"/>
        <v>0</v>
      </c>
      <c r="AB446" s="78">
        <f t="shared" si="438"/>
        <v>0</v>
      </c>
      <c r="AC446" s="78">
        <f t="shared" si="438"/>
        <v>0</v>
      </c>
      <c r="AD446" s="78">
        <f t="shared" si="438"/>
        <v>0</v>
      </c>
      <c r="AE446" s="78">
        <f t="shared" si="438"/>
        <v>0</v>
      </c>
      <c r="AF446" s="78">
        <f t="shared" si="438"/>
        <v>0</v>
      </c>
      <c r="AG446" s="78">
        <f t="shared" si="438"/>
        <v>0</v>
      </c>
      <c r="AH446" s="78">
        <f t="shared" si="438"/>
        <v>0</v>
      </c>
      <c r="AI446" s="79">
        <f t="shared" si="443"/>
        <v>0</v>
      </c>
      <c r="AK446" s="78">
        <f t="shared" si="444"/>
        <v>0</v>
      </c>
      <c r="AL446" s="78">
        <f t="shared" si="439"/>
        <v>0</v>
      </c>
      <c r="AM446" s="78">
        <f t="shared" si="439"/>
        <v>0</v>
      </c>
      <c r="AN446" s="78">
        <f t="shared" si="439"/>
        <v>0</v>
      </c>
      <c r="AO446" s="78">
        <f t="shared" si="439"/>
        <v>0</v>
      </c>
      <c r="AP446" s="78">
        <f t="shared" si="439"/>
        <v>0</v>
      </c>
      <c r="AQ446" s="78">
        <f t="shared" si="439"/>
        <v>0</v>
      </c>
      <c r="AR446" s="78">
        <f t="shared" si="439"/>
        <v>0</v>
      </c>
      <c r="AS446" s="78">
        <f t="shared" si="439"/>
        <v>0</v>
      </c>
      <c r="AT446" s="78">
        <f t="shared" si="439"/>
        <v>0</v>
      </c>
      <c r="AU446" s="78">
        <f t="shared" si="439"/>
        <v>0</v>
      </c>
      <c r="AV446" s="78">
        <f t="shared" si="439"/>
        <v>0</v>
      </c>
    </row>
    <row r="447" spans="1:48" ht="14.25">
      <c r="A447" s="74"/>
      <c r="B447" s="39">
        <f>IFERROR((INDEX(GrantList[Account],MATCH(A447,GrantList[Fund],0))),0)</f>
        <v>0</v>
      </c>
      <c r="C447" s="39">
        <f>IFERROR((INDEX(GrantList[Fund Desc],MATCH(A447,GrantList[Fund],0))),0)</f>
        <v>0</v>
      </c>
      <c r="D447" s="37">
        <f t="shared" si="440"/>
        <v>0</v>
      </c>
      <c r="E447" s="38">
        <f>IFERROR((INDEX(GrantList[Study Type],MATCH(A447,GrantList[Fund],0))),0)</f>
        <v>0</v>
      </c>
      <c r="F447" s="36" t="str">
        <f t="shared" si="445"/>
        <v>Full Time</v>
      </c>
      <c r="G447" s="35">
        <f>IFERROR((INDEX(GrantList[Budget End Date],MATCH(A447,GrantList[Fund],0))),0)</f>
        <v>0</v>
      </c>
      <c r="H447" s="34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6">
        <f t="shared" si="441"/>
        <v>0</v>
      </c>
      <c r="V447" s="33"/>
      <c r="W447" s="78">
        <f t="shared" si="442"/>
        <v>0</v>
      </c>
      <c r="X447" s="78">
        <f t="shared" si="438"/>
        <v>0</v>
      </c>
      <c r="Y447" s="78">
        <f t="shared" si="438"/>
        <v>0</v>
      </c>
      <c r="Z447" s="78">
        <f t="shared" si="438"/>
        <v>0</v>
      </c>
      <c r="AA447" s="78">
        <f t="shared" si="438"/>
        <v>0</v>
      </c>
      <c r="AB447" s="78">
        <f t="shared" si="438"/>
        <v>0</v>
      </c>
      <c r="AC447" s="78">
        <f t="shared" si="438"/>
        <v>0</v>
      </c>
      <c r="AD447" s="78">
        <f t="shared" si="438"/>
        <v>0</v>
      </c>
      <c r="AE447" s="78">
        <f t="shared" si="438"/>
        <v>0</v>
      </c>
      <c r="AF447" s="78">
        <f t="shared" si="438"/>
        <v>0</v>
      </c>
      <c r="AG447" s="78">
        <f t="shared" si="438"/>
        <v>0</v>
      </c>
      <c r="AH447" s="78">
        <f t="shared" si="438"/>
        <v>0</v>
      </c>
      <c r="AI447" s="79">
        <f t="shared" si="443"/>
        <v>0</v>
      </c>
      <c r="AK447" s="78">
        <f t="shared" si="444"/>
        <v>0</v>
      </c>
      <c r="AL447" s="78">
        <f t="shared" si="439"/>
        <v>0</v>
      </c>
      <c r="AM447" s="78">
        <f t="shared" si="439"/>
        <v>0</v>
      </c>
      <c r="AN447" s="78">
        <f t="shared" si="439"/>
        <v>0</v>
      </c>
      <c r="AO447" s="78">
        <f t="shared" si="439"/>
        <v>0</v>
      </c>
      <c r="AP447" s="78">
        <f t="shared" si="439"/>
        <v>0</v>
      </c>
      <c r="AQ447" s="78">
        <f t="shared" si="439"/>
        <v>0</v>
      </c>
      <c r="AR447" s="78">
        <f t="shared" si="439"/>
        <v>0</v>
      </c>
      <c r="AS447" s="78">
        <f t="shared" si="439"/>
        <v>0</v>
      </c>
      <c r="AT447" s="78">
        <f t="shared" si="439"/>
        <v>0</v>
      </c>
      <c r="AU447" s="78">
        <f t="shared" si="439"/>
        <v>0</v>
      </c>
      <c r="AV447" s="78">
        <f t="shared" si="439"/>
        <v>0</v>
      </c>
    </row>
    <row r="448" spans="1:48" ht="13.5" customHeight="1">
      <c r="C448" s="32" t="s">
        <v>16</v>
      </c>
      <c r="D448" s="31">
        <f>SUM(D440:D447)</f>
        <v>0</v>
      </c>
      <c r="E448" s="30"/>
      <c r="F448" s="29"/>
      <c r="I448" s="76">
        <f t="shared" ref="I448:T448" si="446">SUM(I440:I447)</f>
        <v>0</v>
      </c>
      <c r="J448" s="76">
        <f t="shared" si="446"/>
        <v>0</v>
      </c>
      <c r="K448" s="76">
        <f t="shared" si="446"/>
        <v>0</v>
      </c>
      <c r="L448" s="76">
        <f t="shared" si="446"/>
        <v>0</v>
      </c>
      <c r="M448" s="76">
        <f t="shared" si="446"/>
        <v>0</v>
      </c>
      <c r="N448" s="76">
        <f t="shared" si="446"/>
        <v>0</v>
      </c>
      <c r="O448" s="76">
        <f t="shared" si="446"/>
        <v>0</v>
      </c>
      <c r="P448" s="76">
        <f t="shared" si="446"/>
        <v>0</v>
      </c>
      <c r="Q448" s="76">
        <f t="shared" si="446"/>
        <v>0</v>
      </c>
      <c r="R448" s="76">
        <f t="shared" si="446"/>
        <v>0</v>
      </c>
      <c r="S448" s="76">
        <f t="shared" si="446"/>
        <v>0</v>
      </c>
      <c r="T448" s="76">
        <f t="shared" si="446"/>
        <v>0</v>
      </c>
      <c r="U448" s="76">
        <f t="shared" si="441"/>
        <v>0</v>
      </c>
      <c r="V448" s="26"/>
      <c r="W448" s="78">
        <f>SUM(W440:W447)</f>
        <v>0</v>
      </c>
      <c r="X448" s="78">
        <f t="shared" ref="X448:AH448" si="447">SUM(X440:X447)</f>
        <v>0</v>
      </c>
      <c r="Y448" s="78">
        <f t="shared" si="447"/>
        <v>0</v>
      </c>
      <c r="Z448" s="78">
        <f t="shared" si="447"/>
        <v>0</v>
      </c>
      <c r="AA448" s="78">
        <f t="shared" si="447"/>
        <v>0</v>
      </c>
      <c r="AB448" s="78">
        <f t="shared" si="447"/>
        <v>0</v>
      </c>
      <c r="AC448" s="78">
        <f t="shared" si="447"/>
        <v>0</v>
      </c>
      <c r="AD448" s="78">
        <f t="shared" si="447"/>
        <v>0</v>
      </c>
      <c r="AE448" s="78">
        <f t="shared" si="447"/>
        <v>0</v>
      </c>
      <c r="AF448" s="78">
        <f t="shared" si="447"/>
        <v>0</v>
      </c>
      <c r="AG448" s="78">
        <f t="shared" si="447"/>
        <v>0</v>
      </c>
      <c r="AH448" s="78">
        <f t="shared" si="447"/>
        <v>0</v>
      </c>
      <c r="AI448" s="78">
        <f t="shared" ref="AI448" si="448">SUM(AI440:AI447)</f>
        <v>0</v>
      </c>
      <c r="AK448" s="78">
        <f>SUM(AK440:AK447)</f>
        <v>0</v>
      </c>
      <c r="AL448" s="78">
        <f t="shared" ref="AL448:AV448" si="449">SUM(AL440:AL447)</f>
        <v>0</v>
      </c>
      <c r="AM448" s="78">
        <f t="shared" si="449"/>
        <v>0</v>
      </c>
      <c r="AN448" s="78">
        <f t="shared" si="449"/>
        <v>0</v>
      </c>
      <c r="AO448" s="78">
        <f t="shared" si="449"/>
        <v>0</v>
      </c>
      <c r="AP448" s="78">
        <f t="shared" si="449"/>
        <v>0</v>
      </c>
      <c r="AQ448" s="78">
        <f t="shared" si="449"/>
        <v>0</v>
      </c>
      <c r="AR448" s="78">
        <f t="shared" si="449"/>
        <v>0</v>
      </c>
      <c r="AS448" s="78">
        <f t="shared" si="449"/>
        <v>0</v>
      </c>
      <c r="AT448" s="78">
        <f t="shared" si="449"/>
        <v>0</v>
      </c>
      <c r="AU448" s="78">
        <f t="shared" si="449"/>
        <v>0</v>
      </c>
      <c r="AV448" s="78">
        <f t="shared" si="449"/>
        <v>0</v>
      </c>
    </row>
    <row r="449" spans="4:35">
      <c r="D449" s="25">
        <f>+D448-D437</f>
        <v>0</v>
      </c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7"/>
      <c r="V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</row>
    <row r="450" spans="4:35">
      <c r="D450" s="25"/>
    </row>
  </sheetData>
  <dataValidations count="2">
    <dataValidation type="list" allowBlank="1" showInputMessage="1" showErrorMessage="1" sqref="F5 F365 F155 F335 F320 F305 F290 F275 F260 F245 F230 F215 F200 F185 F170 F140 F125 F110 F95 F80 F65 F50 F395 F35 F20 F425 F410 F380 F350 F440" xr:uid="{72DDF415-1E49-4C01-9FE4-EA94370A98CB}">
      <formula1>$AL$1:$AN$1</formula1>
    </dataValidation>
    <dataValidation type="list" allowBlank="1" showInputMessage="1" showErrorMessage="1" sqref="A5:A12 A170:A177 A380:A387 A395:A402 A425:A432 A410:A417 A20:A27 A50:A57 A35:A42 A80:A87 A95:A102 A110:A117 A440:A447 A125:A132 A140:A147 A155:A162 A185:A192 A200:A207 A215:A222 A230:A237 A245:A252 A260:A267 A275:A282 A290:A297 A305:A312 A320:A327 A335:A342 A350:A357 A365:A372 A65:A72" xr:uid="{24D6F78B-0CFB-4277-9C61-9EF49B589099}">
      <formula1>Funds</formula1>
    </dataValidation>
  </dataValidations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4F51-DBFF-44CF-A909-A71C65F637F1}">
  <dimension ref="A1:BS53"/>
  <sheetViews>
    <sheetView workbookViewId="0">
      <selection activeCell="BS4" sqref="BS4:BS52"/>
    </sheetView>
  </sheetViews>
  <sheetFormatPr defaultRowHeight="15" outlineLevelCol="1"/>
  <cols>
    <col min="1" max="1" width="13.5703125" style="54" customWidth="1"/>
    <col min="2" max="2" width="25.7109375" style="54" bestFit="1" customWidth="1"/>
    <col min="3" max="3" width="9.140625" style="54"/>
    <col min="4" max="4" width="9.28515625" style="54" bestFit="1" customWidth="1"/>
    <col min="5" max="5" width="11.5703125" style="54" bestFit="1" customWidth="1"/>
    <col min="6" max="6" width="9.28515625" style="54" bestFit="1" customWidth="1"/>
    <col min="7" max="9" width="10.28515625" style="54" bestFit="1" customWidth="1"/>
    <col min="10" max="14" width="10.5703125" style="54" bestFit="1" customWidth="1"/>
    <col min="15" max="15" width="11.5703125" style="54" bestFit="1" customWidth="1"/>
    <col min="16" max="16" width="12.85546875" style="56" bestFit="1" customWidth="1"/>
    <col min="17" max="17" width="11.42578125" style="56" bestFit="1" customWidth="1"/>
    <col min="18" max="18" width="11.42578125" style="56" customWidth="1"/>
    <col min="19" max="30" width="11.42578125" style="54" hidden="1" customWidth="1" outlineLevel="1"/>
    <col min="31" max="31" width="15.42578125" style="57" bestFit="1" customWidth="1" collapsed="1"/>
    <col min="32" max="32" width="15.42578125" style="57" bestFit="1" customWidth="1"/>
    <col min="33" max="33" width="15.42578125" style="57" customWidth="1"/>
    <col min="34" max="45" width="15.42578125" style="54" hidden="1" customWidth="1" outlineLevel="1"/>
    <col min="46" max="46" width="11.5703125" style="59" bestFit="1" customWidth="1" collapsed="1"/>
    <col min="47" max="47" width="10.28515625" style="59" bestFit="1" customWidth="1"/>
    <col min="48" max="49" width="10.28515625" style="59" customWidth="1"/>
    <col min="50" max="61" width="15.42578125" style="54" hidden="1" customWidth="1" outlineLevel="1"/>
    <col min="62" max="62" width="10.140625" style="60" bestFit="1" customWidth="1" collapsed="1"/>
    <col min="63" max="64" width="15.42578125" style="60" bestFit="1" customWidth="1"/>
    <col min="65" max="65" width="15.42578125" style="60" customWidth="1"/>
    <col min="66" max="67" width="9.140625" style="54"/>
    <col min="68" max="68" width="11.28515625" style="61" bestFit="1" customWidth="1"/>
    <col min="69" max="70" width="11.85546875" style="54" bestFit="1" customWidth="1"/>
    <col min="71" max="71" width="10.140625" style="54" bestFit="1" customWidth="1"/>
    <col min="72" max="16384" width="9.140625" style="54"/>
  </cols>
  <sheetData>
    <row r="1" spans="1:71" ht="39">
      <c r="A1" s="53" t="s">
        <v>29</v>
      </c>
      <c r="B1" s="105">
        <f>'Grants balances'!C2</f>
        <v>44743</v>
      </c>
      <c r="D1" s="54" t="s">
        <v>30</v>
      </c>
      <c r="P1" s="55" t="s">
        <v>31</v>
      </c>
      <c r="Q1" s="56" t="s">
        <v>32</v>
      </c>
      <c r="R1" s="56" t="s">
        <v>31</v>
      </c>
      <c r="AE1" s="57" t="s">
        <v>33</v>
      </c>
      <c r="AF1" s="57" t="s">
        <v>34</v>
      </c>
      <c r="AG1" s="57" t="s">
        <v>35</v>
      </c>
      <c r="AT1" s="59" t="s">
        <v>36</v>
      </c>
      <c r="AU1" s="59" t="s">
        <v>37</v>
      </c>
      <c r="AV1" s="59" t="s">
        <v>38</v>
      </c>
      <c r="AW1" s="59" t="s">
        <v>39</v>
      </c>
      <c r="BJ1" s="60" t="s">
        <v>40</v>
      </c>
      <c r="BK1" s="60" t="s">
        <v>41</v>
      </c>
      <c r="BL1" s="60" t="s">
        <v>42</v>
      </c>
      <c r="BM1" s="103" t="s">
        <v>43</v>
      </c>
      <c r="BN1" s="54">
        <f>DATEDIF($B$1,O2,"M")</f>
        <v>11</v>
      </c>
      <c r="BO1" s="54" t="s">
        <v>44</v>
      </c>
      <c r="BP1" s="61" t="s">
        <v>45</v>
      </c>
      <c r="BQ1" s="54" t="s">
        <v>46</v>
      </c>
      <c r="BR1" s="54" t="s">
        <v>16</v>
      </c>
      <c r="BS1" s="58" t="s">
        <v>87</v>
      </c>
    </row>
    <row r="2" spans="1:71">
      <c r="A2" s="62" t="s">
        <v>15</v>
      </c>
      <c r="B2" s="54" t="s">
        <v>47</v>
      </c>
      <c r="C2" s="54" t="s">
        <v>48</v>
      </c>
      <c r="D2" s="63">
        <v>44743</v>
      </c>
      <c r="E2" s="63">
        <v>44774</v>
      </c>
      <c r="F2" s="63">
        <v>44805</v>
      </c>
      <c r="G2" s="63">
        <v>44835</v>
      </c>
      <c r="H2" s="63">
        <v>44866</v>
      </c>
      <c r="I2" s="63">
        <v>44896</v>
      </c>
      <c r="J2" s="63">
        <v>44927</v>
      </c>
      <c r="K2" s="63">
        <v>44958</v>
      </c>
      <c r="L2" s="63">
        <v>44986</v>
      </c>
      <c r="M2" s="63">
        <v>45017</v>
      </c>
      <c r="N2" s="63">
        <v>45047</v>
      </c>
      <c r="O2" s="63">
        <v>45078</v>
      </c>
      <c r="P2" s="55" t="s">
        <v>49</v>
      </c>
      <c r="Q2" s="55" t="s">
        <v>50</v>
      </c>
      <c r="R2" s="55" t="s">
        <v>51</v>
      </c>
      <c r="S2" s="63">
        <v>44743</v>
      </c>
      <c r="T2" s="63">
        <v>44774</v>
      </c>
      <c r="U2" s="63">
        <v>44805</v>
      </c>
      <c r="V2" s="63">
        <v>44835</v>
      </c>
      <c r="W2" s="63">
        <v>44866</v>
      </c>
      <c r="X2" s="63">
        <v>44896</v>
      </c>
      <c r="Y2" s="63">
        <v>44927</v>
      </c>
      <c r="Z2" s="63">
        <v>44958</v>
      </c>
      <c r="AA2" s="63">
        <v>44986</v>
      </c>
      <c r="AB2" s="63">
        <v>45017</v>
      </c>
      <c r="AC2" s="63">
        <v>45047</v>
      </c>
      <c r="AD2" s="63">
        <v>45078</v>
      </c>
      <c r="AE2" s="64" t="s">
        <v>52</v>
      </c>
      <c r="AF2" s="64" t="s">
        <v>53</v>
      </c>
      <c r="AG2" s="64" t="s">
        <v>23</v>
      </c>
      <c r="AH2" s="63">
        <v>44743</v>
      </c>
      <c r="AI2" s="63">
        <v>44774</v>
      </c>
      <c r="AJ2" s="63">
        <v>44805</v>
      </c>
      <c r="AK2" s="63">
        <v>44835</v>
      </c>
      <c r="AL2" s="63">
        <v>44866</v>
      </c>
      <c r="AM2" s="63">
        <v>44896</v>
      </c>
      <c r="AN2" s="63">
        <v>44927</v>
      </c>
      <c r="AO2" s="63">
        <v>44958</v>
      </c>
      <c r="AP2" s="63">
        <v>44986</v>
      </c>
      <c r="AQ2" s="63">
        <v>45017</v>
      </c>
      <c r="AR2" s="63">
        <v>45047</v>
      </c>
      <c r="AS2" s="63">
        <v>45078</v>
      </c>
      <c r="AT2" s="65" t="s">
        <v>49</v>
      </c>
      <c r="AU2" s="59" t="s">
        <v>50</v>
      </c>
      <c r="AV2" s="59" t="s">
        <v>54</v>
      </c>
      <c r="AW2" s="59" t="s">
        <v>55</v>
      </c>
      <c r="AX2" s="63">
        <v>44743</v>
      </c>
      <c r="AY2" s="63">
        <v>44774</v>
      </c>
      <c r="AZ2" s="63">
        <v>44805</v>
      </c>
      <c r="BA2" s="63">
        <v>44835</v>
      </c>
      <c r="BB2" s="63">
        <v>44866</v>
      </c>
      <c r="BC2" s="63">
        <v>44896</v>
      </c>
      <c r="BD2" s="63">
        <v>44927</v>
      </c>
      <c r="BE2" s="63">
        <v>44958</v>
      </c>
      <c r="BF2" s="63">
        <v>44986</v>
      </c>
      <c r="BG2" s="63">
        <v>45017</v>
      </c>
      <c r="BH2" s="63">
        <v>45047</v>
      </c>
      <c r="BI2" s="63">
        <v>45078</v>
      </c>
      <c r="BJ2" s="60" t="s">
        <v>52</v>
      </c>
      <c r="BK2" s="60" t="s">
        <v>53</v>
      </c>
      <c r="BM2" s="103" t="s">
        <v>56</v>
      </c>
    </row>
    <row r="3" spans="1:71">
      <c r="A3" s="66">
        <f>'Grants List'!A2</f>
        <v>0</v>
      </c>
      <c r="B3" s="67">
        <f>'Grants List'!D2</f>
        <v>0</v>
      </c>
      <c r="C3" s="109">
        <f>COUNTIF('Lab Distro'!$A$5:$A$447,A3)+COUNTIF('Clinical Team Distro'!$A$5:$A447,A3)</f>
        <v>0</v>
      </c>
      <c r="D3" s="68">
        <f>IFERROR(IF($BS3&gt;=D$2,(SUMIF('Lab Distro'!$A:$A,'Lab By Fund'!$A:$A,'Lab Distro'!W:W)+SUMIF('Clinical Team Distro'!$A:$A,'Lab By Fund'!$A:$A,'Clinical Team Distro'!W:W)),0),0)</f>
        <v>0</v>
      </c>
      <c r="E3" s="68">
        <f>IFERROR(IF($BS3&gt;=E$2,(SUMIF('Lab Distro'!$A:$A,'Lab By Fund'!$A:$A,'Lab Distro'!X:X)+SUMIF('Clinical Team Distro'!$A:$A,'Lab By Fund'!$A:$A,'Clinical Team Distro'!X:X)),0),0)</f>
        <v>0</v>
      </c>
      <c r="F3" s="68">
        <f>IFERROR(IF($BS3&gt;=F$2,(SUMIF('Lab Distro'!$A:$A,'Lab By Fund'!$A:$A,'Lab Distro'!Y:Y)+SUMIF('Clinical Team Distro'!$A:$A,'Lab By Fund'!$A:$A,'Clinical Team Distro'!Y:Y)),0),0)</f>
        <v>0</v>
      </c>
      <c r="G3" s="68">
        <f>IFERROR(IF($BS3&gt;=G$2,(SUMIF('Lab Distro'!$A:$A,'Lab By Fund'!$A:$A,'Lab Distro'!Z:Z)+SUMIF('Clinical Team Distro'!$A:$A,'Lab By Fund'!$A:$A,'Clinical Team Distro'!Z:Z)),0),0)</f>
        <v>0</v>
      </c>
      <c r="H3" s="68">
        <f>IFERROR(IF($BS3&gt;=H$2,(SUMIF('Lab Distro'!$A:$A,'Lab By Fund'!$A:$A,'Lab Distro'!AA:AA)+SUMIF('Clinical Team Distro'!$A:$A,'Lab By Fund'!$A:$A,'Clinical Team Distro'!AA:AA)),0),0)</f>
        <v>0</v>
      </c>
      <c r="I3" s="68">
        <f>IFERROR(IF($BS3&gt;=I$2,(SUMIF('Lab Distro'!$A:$A,'Lab By Fund'!$A:$A,'Lab Distro'!AB:AB)+SUMIF('Clinical Team Distro'!$A:$A,'Lab By Fund'!$A:$A,'Clinical Team Distro'!AB:AB)),0),0)</f>
        <v>0</v>
      </c>
      <c r="J3" s="68">
        <f>IFERROR(IF($BS3&gt;=J$2,(SUMIF('Lab Distro'!$A:$A,'Lab By Fund'!$A:$A,'Lab Distro'!AC:AC)+SUMIF('Clinical Team Distro'!$A:$A,'Lab By Fund'!$A:$A,'Clinical Team Distro'!AC:AC)),0),0)</f>
        <v>0</v>
      </c>
      <c r="K3" s="68">
        <f>IFERROR(IF($BS3&gt;=K$2,(SUMIF('Lab Distro'!$A:$A,'Lab By Fund'!$A:$A,'Lab Distro'!AD:AD)+SUMIF('Clinical Team Distro'!$A:$A,'Lab By Fund'!$A:$A,'Clinical Team Distro'!AD:AD)),0),0)</f>
        <v>0</v>
      </c>
      <c r="L3" s="68">
        <f>IFERROR(IF($BS3&gt;=L$2,(SUMIF('Lab Distro'!$A:$A,'Lab By Fund'!$A:$A,'Lab Distro'!AE:AE)+SUMIF('Clinical Team Distro'!$A:$A,'Lab By Fund'!$A:$A,'Clinical Team Distro'!AE:AE)),0),0)</f>
        <v>0</v>
      </c>
      <c r="M3" s="68">
        <f>IFERROR(IF($BS3&gt;=M$2,(SUMIF('Lab Distro'!$A:$A,'Lab By Fund'!$A:$A,'Lab Distro'!AF:AF)+SUMIF('Clinical Team Distro'!$A:$A,'Lab By Fund'!$A:$A,'Clinical Team Distro'!AF:AF)),0),0)</f>
        <v>0</v>
      </c>
      <c r="N3" s="68">
        <f>IFERROR(IF($BS3&gt;=N$2,(SUMIF('Lab Distro'!$A:$A,'Lab By Fund'!$A:$A,'Lab Distro'!AG:AG)+SUMIF('Clinical Team Distro'!$A:$A,'Lab By Fund'!$A:$A,'Clinical Team Distro'!AG:AG)),0),0)</f>
        <v>0</v>
      </c>
      <c r="O3" s="68">
        <f>IFERROR(IF($BS3&gt;=O$2,(SUMIF('Lab Distro'!$A:$A,'Lab By Fund'!$A:$A,'Lab Distro'!AH:AH)+SUMIF('Clinical Team Distro'!$A:$A,'Lab By Fund'!$A:$A,'Clinical Team Distro'!AH:AH)),0),0)</f>
        <v>0</v>
      </c>
      <c r="P3" s="59">
        <f>SUMIFS(D3:O3, $D$2:$O$2,"&lt;="&amp;$B$1)</f>
        <v>0</v>
      </c>
      <c r="Q3" s="59">
        <f>SUMIFS(D3:O3, $D$2:$O$2,"&gt;"&amp;$B$1)</f>
        <v>0</v>
      </c>
      <c r="R3" s="59">
        <f>SUMIFS(D3:O3, $D$2:$O$2,"="&amp;$B$1)</f>
        <v>0</v>
      </c>
      <c r="S3" s="69">
        <f>SUMIF('Lab Distro'!$A:$A,'Lab By Fund'!$A:$A,'Lab Distro'!AK:AK)+SUMIF('Clinical Team Distro'!$A:$A,'Lab By Fund'!$A:$A,'Clinical Team Distro'!AK:AK)</f>
        <v>0</v>
      </c>
      <c r="T3" s="69">
        <f>SUMIF('Lab Distro'!$A:$A,'Lab By Fund'!$A:$A,'Lab Distro'!AL:AL)+SUMIF('Clinical Team Distro'!$A:$A,'Lab By Fund'!$A:$A,'Clinical Team Distro'!AL:AL)</f>
        <v>0</v>
      </c>
      <c r="U3" s="69">
        <f>SUMIF('Lab Distro'!$A:$A,'Lab By Fund'!$A:$A,'Lab Distro'!AM:AM)+SUMIF('Clinical Team Distro'!$A:$A,'Lab By Fund'!$A:$A,'Clinical Team Distro'!AM:AM)</f>
        <v>0</v>
      </c>
      <c r="V3" s="69">
        <f>SUMIF('Lab Distro'!$A:$A,'Lab By Fund'!$A:$A,'Lab Distro'!AN:AN)+SUMIF('Clinical Team Distro'!$A:$A,'Lab By Fund'!$A:$A,'Clinical Team Distro'!AN:AN)</f>
        <v>0</v>
      </c>
      <c r="W3" s="69">
        <f>SUMIF('Lab Distro'!$A:$A,'Lab By Fund'!$A:$A,'Lab Distro'!AO:AO)+SUMIF('Clinical Team Distro'!$A:$A,'Lab By Fund'!$A:$A,'Clinical Team Distro'!AO:AO)</f>
        <v>0</v>
      </c>
      <c r="X3" s="69">
        <f>SUMIF('Lab Distro'!$A:$A,'Lab By Fund'!$A:$A,'Lab Distro'!AP:AP)+SUMIF('Clinical Team Distro'!$A:$A,'Lab By Fund'!$A:$A,'Clinical Team Distro'!AP:AP)</f>
        <v>0</v>
      </c>
      <c r="Y3" s="69">
        <f>SUMIF('Lab Distro'!$A:$A,'Lab By Fund'!$A:$A,'Lab Distro'!AQ:AQ)+SUMIF('Clinical Team Distro'!$A:$A,'Lab By Fund'!$A:$A,'Clinical Team Distro'!AQ:AQ)</f>
        <v>0</v>
      </c>
      <c r="Z3" s="69">
        <f>SUMIF('Lab Distro'!$A:$A,'Lab By Fund'!$A:$A,'Lab Distro'!AR:AR)+SUMIF('Clinical Team Distro'!$A:$A,'Lab By Fund'!$A:$A,'Clinical Team Distro'!AR:AR)</f>
        <v>0</v>
      </c>
      <c r="AA3" s="69">
        <f>SUMIF('Lab Distro'!$A:$A,'Lab By Fund'!$A:$A,'Lab Distro'!AS:AS)+SUMIF('Clinical Team Distro'!$A:$A,'Lab By Fund'!$A:$A,'Clinical Team Distro'!AS:AS)</f>
        <v>0</v>
      </c>
      <c r="AB3" s="69">
        <f>SUMIF('Lab Distro'!$A:$A,'Lab By Fund'!$A:$A,'Lab Distro'!AT:AT)+SUMIF('Clinical Team Distro'!$A:$A,'Lab By Fund'!$A:$A,'Clinical Team Distro'!AT:AT)</f>
        <v>0</v>
      </c>
      <c r="AC3" s="69">
        <f>SUMIF('Lab Distro'!$A:$A,'Lab By Fund'!$A:$A,'Lab Distro'!AU:AU)+SUMIF('Clinical Team Distro'!$A:$A,'Lab By Fund'!$A:$A,'Clinical Team Distro'!AU:AU)</f>
        <v>0</v>
      </c>
      <c r="AD3" s="69">
        <f>SUMIF('Lab Distro'!$A:$A,'Lab By Fund'!$A:$A,'Lab Distro'!AV:AV)+SUMIF('Clinical Team Distro'!$A:$A,'Lab By Fund'!$A:$A,'Clinical Team Distro'!AV:AV)</f>
        <v>0</v>
      </c>
      <c r="AE3" s="60">
        <f>SUMIFS(S3:AD3, $S$2:$AD$2,"&lt;="&amp;$B$1)</f>
        <v>0</v>
      </c>
      <c r="AF3" s="60">
        <f>SUMIFS(S3:AD3, $S$2:$AD$2,"&gt;"&amp;$B$1)</f>
        <v>0</v>
      </c>
      <c r="AG3" s="60">
        <f>SUMIFS(S3:AD3, $S$2:$AD$2,"="&amp;$B$1)</f>
        <v>0</v>
      </c>
      <c r="AH3" s="68">
        <f>IFERROR(IF($BS3&gt;=AH$2,(SUMIF('PI Salary Grid'!$B$36:$B$59,'Lab By Fund'!$A:$A,'PI Salary Grid'!F$36:F$59)),0),0)</f>
        <v>0</v>
      </c>
      <c r="AI3" s="68">
        <f>IFERROR(IF($BS3&gt;=AI$2,(SUMIF('PI Salary Grid'!$B$36:$B$59,'Lab By Fund'!$A:$A,'PI Salary Grid'!G$36:G$59)),0),0)</f>
        <v>0</v>
      </c>
      <c r="AJ3" s="68">
        <f>IFERROR(IF($BS3&gt;=AJ$2,(SUMIF('PI Salary Grid'!$B$36:$B$59,'Lab By Fund'!$A:$A,'PI Salary Grid'!H$36:H$59)),0),0)</f>
        <v>0</v>
      </c>
      <c r="AK3" s="68">
        <f>IFERROR(IF($BS3&gt;=AK$2,(SUMIF('PI Salary Grid'!$B$36:$B$59,'Lab By Fund'!$A:$A,'PI Salary Grid'!I$36:I$59)),0),0)</f>
        <v>0</v>
      </c>
      <c r="AL3" s="68">
        <f>IFERROR(IF($BS3&gt;=AL$2,(SUMIF('PI Salary Grid'!$B$36:$B$59,'Lab By Fund'!$A:$A,'PI Salary Grid'!J$36:J$59)),0),0)</f>
        <v>0</v>
      </c>
      <c r="AM3" s="68">
        <f>IFERROR(IF($BS3&gt;=AM$2,(SUMIF('PI Salary Grid'!$B$36:$B$59,'Lab By Fund'!$A:$A,'PI Salary Grid'!K$36:K$59)),0),0)</f>
        <v>0</v>
      </c>
      <c r="AN3" s="68">
        <f>IFERROR(IF($BS3&gt;=AN$2,(SUMIF('PI Salary Grid'!$B$36:$B$59,'Lab By Fund'!$A:$A,'PI Salary Grid'!L$36:L$59)),0),0)</f>
        <v>0</v>
      </c>
      <c r="AO3" s="68">
        <f>IFERROR(IF($BS3&gt;=AO$2,(SUMIF('PI Salary Grid'!$B$36:$B$59,'Lab By Fund'!$A:$A,'PI Salary Grid'!M$36:M$59)),0),0)</f>
        <v>0</v>
      </c>
      <c r="AP3" s="68">
        <f>IFERROR(IF($BS3&gt;=AP$2,(SUMIF('PI Salary Grid'!$B$36:$B$59,'Lab By Fund'!$A:$A,'PI Salary Grid'!N$36:N$59)),0),0)</f>
        <v>0</v>
      </c>
      <c r="AQ3" s="68">
        <f>IFERROR(IF($BS3&gt;=AQ$2,(SUMIF('PI Salary Grid'!$B$36:$B$59,'Lab By Fund'!$A:$A,'PI Salary Grid'!O$36:O$59)),0),0)</f>
        <v>0</v>
      </c>
      <c r="AR3" s="68">
        <f>IFERROR(IF($BS3&gt;=AR$2,(SUMIF('PI Salary Grid'!$B$36:$B$59,'Lab By Fund'!$A:$A,'PI Salary Grid'!P$36:P$59)),0),0)</f>
        <v>0</v>
      </c>
      <c r="AS3" s="68">
        <f>IFERROR(IF($BS3&gt;=AS$2,(SUMIF('PI Salary Grid'!$B$36:$B$59,'Lab By Fund'!$A:$A,'PI Salary Grid'!Q$36:Q$59)),0),0)</f>
        <v>0</v>
      </c>
      <c r="AT3" s="59">
        <f t="shared" ref="AT3:AT34" si="0">SUMIFS(AH3:AS3, $AH$2:$AS$2,"&lt;="&amp;$B$1)</f>
        <v>0</v>
      </c>
      <c r="AU3" s="59">
        <f t="shared" ref="AU3:AU34" si="1">SUMIFS(AH3:AS3, $AH$2:$AS$2,"&gt;"&amp;$B$1)</f>
        <v>0</v>
      </c>
      <c r="AV3" s="59">
        <f t="shared" ref="AV3:AV34" si="2">SUMIFS(AH3:AS3, $AH$2:$AS$2,"="&amp;$B$1)</f>
        <v>0</v>
      </c>
      <c r="AW3" s="59">
        <f>AS3</f>
        <v>0</v>
      </c>
      <c r="AX3" s="68">
        <f>IFERROR(IF($BS3&gt;=AX$2,(SUMIF('PI Salary Grid'!$B$36:$B$59,'Lab By Fund'!$A:$A,'PI Salary Grid'!AK$36:AK$59)),0),0)</f>
        <v>0</v>
      </c>
      <c r="AY3" s="68">
        <f>IFERROR(IF($BS3&gt;=AY$2,(SUMIF('PI Salary Grid'!$B$36:$B$59,'Lab By Fund'!$A:$A,'PI Salary Grid'!AL$36:AL$59)),0),0)</f>
        <v>0</v>
      </c>
      <c r="AZ3" s="68">
        <f>IFERROR(IF($BS3&gt;=AZ$2,(SUMIF('PI Salary Grid'!$B$36:$B$59,'Lab By Fund'!$A:$A,'PI Salary Grid'!AM$36:AM$59)),0),0)</f>
        <v>0</v>
      </c>
      <c r="BA3" s="68">
        <f>IFERROR(IF($BS3&gt;=BA$2,(SUMIF('PI Salary Grid'!$B$36:$B$59,'Lab By Fund'!$A:$A,'PI Salary Grid'!AN$36:AN$59)),0),0)</f>
        <v>0</v>
      </c>
      <c r="BB3" s="68">
        <f>IFERROR(IF($BS3&gt;=BB$2,(SUMIF('PI Salary Grid'!$B$36:$B$59,'Lab By Fund'!$A:$A,'PI Salary Grid'!AO$36:AO$59)),0),0)</f>
        <v>0</v>
      </c>
      <c r="BC3" s="68">
        <f>IFERROR(IF($BS3&gt;=BC$2,(SUMIF('PI Salary Grid'!$B$36:$B$59,'Lab By Fund'!$A:$A,'PI Salary Grid'!AP$36:AP$59)),0),0)</f>
        <v>0</v>
      </c>
      <c r="BD3" s="68">
        <f>IFERROR(IF($BS3&gt;=BD$2,(SUMIF('PI Salary Grid'!$B$36:$B$59,'Lab By Fund'!$A:$A,'PI Salary Grid'!AQ$36:AQ$59)),0),0)</f>
        <v>0</v>
      </c>
      <c r="BE3" s="68">
        <f>IFERROR(IF($BS3&gt;=BE$2,(SUMIF('PI Salary Grid'!$B$36:$B$59,'Lab By Fund'!$A:$A,'PI Salary Grid'!AR$36:AR$59)),0),0)</f>
        <v>0</v>
      </c>
      <c r="BF3" s="68">
        <f>IFERROR(IF($BS3&gt;=BF$2,(SUMIF('PI Salary Grid'!$B$36:$B$59,'Lab By Fund'!$A:$A,'PI Salary Grid'!AS$36:AS$59)),0),0)</f>
        <v>0</v>
      </c>
      <c r="BG3" s="68">
        <f>IFERROR(IF($BS3&gt;=BG$2,(SUMIF('PI Salary Grid'!$B$36:$B$59,'Lab By Fund'!$A:$A,'PI Salary Grid'!AT$36:AT$59)),0),0)</f>
        <v>0</v>
      </c>
      <c r="BH3" s="68">
        <f>IFERROR(IF($BS3&gt;=BH$2,(SUMIF('PI Salary Grid'!$B$36:$B$59,'Lab By Fund'!$A:$A,'PI Salary Grid'!AU$36:AU$59)),0),0)</f>
        <v>0</v>
      </c>
      <c r="BI3" s="68">
        <f>IFERROR(IF($BS3&gt;=BI$2,(SUMIF('PI Salary Grid'!$B$36:$B$59,'Lab By Fund'!$A:$A,'PI Salary Grid'!AV$36:AV$59)),0),0)</f>
        <v>0</v>
      </c>
      <c r="BJ3" s="60">
        <f>SUMIFS(AX3:BI3, $AX$2:$BI$2,"&lt;="&amp;$B$1)</f>
        <v>0</v>
      </c>
      <c r="BK3" s="60">
        <f>SUMIFS(AX3:BI3, $AX$2:$BI$2,"&gt;"&amp;$B$1)</f>
        <v>0</v>
      </c>
      <c r="BL3" s="60">
        <f>SUMIFS(AX3:BI3, $AX$2:$BI$2,"="&amp;$B$1)</f>
        <v>0</v>
      </c>
      <c r="BM3" s="60">
        <f>BI3</f>
        <v>0</v>
      </c>
      <c r="BO3" s="54">
        <f>IFERROR(INDEX('Grants balances'!$G$4:$G$20,MATCH(A3,'Grants balances'!$A$4:$A$20,0)),0)</f>
        <v>0</v>
      </c>
      <c r="BP3" s="61">
        <f t="shared" ref="BP3:BP34" si="3">IFERROR(-(Q3+AF3+AU3+BK3),0)</f>
        <v>0</v>
      </c>
      <c r="BQ3" s="108">
        <f>IF(BO3&lt;=$BN$1,0,-(BO3-$BN$1)*(O3+AD3+AS3+BI3))</f>
        <v>0</v>
      </c>
      <c r="BR3" s="70">
        <f>SUM(BP3:BQ3)</f>
        <v>0</v>
      </c>
      <c r="BS3" s="58">
        <f>IFERROR((INDEX(GrantList[Budget End Date],MATCH(A3,GrantList[Fund],0))),0)</f>
        <v>0</v>
      </c>
    </row>
    <row r="4" spans="1:71">
      <c r="A4" s="66">
        <f>'Grants List'!A3</f>
        <v>0</v>
      </c>
      <c r="B4" s="67">
        <f>'Grants List'!D3</f>
        <v>0</v>
      </c>
      <c r="C4" s="109">
        <f>COUNTIF('Lab Distro'!$A$5:$A$447,A4)+COUNTIF('Clinical Team Distro'!$A$5:$A448,A4)</f>
        <v>0</v>
      </c>
      <c r="D4" s="68">
        <f>IFERROR(IF($BS4&gt;=D$2,(SUMIF('Lab Distro'!$A:$A,'Lab By Fund'!$A:$A,'Lab Distro'!W:W)+SUMIF('Clinical Team Distro'!$A:$A,'Lab By Fund'!$A:$A,'Clinical Team Distro'!W:W)),0),0)</f>
        <v>0</v>
      </c>
      <c r="E4" s="68">
        <f>IFERROR(IF($BS4&gt;=E$2,(SUMIF('Lab Distro'!$A:$A,'Lab By Fund'!$A:$A,'Lab Distro'!X:X)+SUMIF('Clinical Team Distro'!$A:$A,'Lab By Fund'!$A:$A,'Clinical Team Distro'!X:X)),0),0)</f>
        <v>0</v>
      </c>
      <c r="F4" s="68">
        <f>IFERROR(IF($BS4&gt;=F$2,(SUMIF('Lab Distro'!$A:$A,'Lab By Fund'!$A:$A,'Lab Distro'!Y:Y)+SUMIF('Clinical Team Distro'!$A:$A,'Lab By Fund'!$A:$A,'Clinical Team Distro'!Y:Y)),0),0)</f>
        <v>0</v>
      </c>
      <c r="G4" s="68">
        <f>IFERROR(IF($BS4&gt;=G$2,(SUMIF('Lab Distro'!$A:$A,'Lab By Fund'!$A:$A,'Lab Distro'!Z:Z)+SUMIF('Clinical Team Distro'!$A:$A,'Lab By Fund'!$A:$A,'Clinical Team Distro'!Z:Z)),0),0)</f>
        <v>0</v>
      </c>
      <c r="H4" s="68">
        <f>IFERROR(IF($BS4&gt;=H$2,(SUMIF('Lab Distro'!$A:$A,'Lab By Fund'!$A:$A,'Lab Distro'!AA:AA)+SUMIF('Clinical Team Distro'!$A:$A,'Lab By Fund'!$A:$A,'Clinical Team Distro'!AA:AA)),0),0)</f>
        <v>0</v>
      </c>
      <c r="I4" s="68">
        <f>IFERROR(IF($BS4&gt;=I$2,(SUMIF('Lab Distro'!$A:$A,'Lab By Fund'!$A:$A,'Lab Distro'!AB:AB)+SUMIF('Clinical Team Distro'!$A:$A,'Lab By Fund'!$A:$A,'Clinical Team Distro'!AB:AB)),0),0)</f>
        <v>0</v>
      </c>
      <c r="J4" s="68">
        <f>IFERROR(IF($BS4&gt;=J$2,(SUMIF('Lab Distro'!$A:$A,'Lab By Fund'!$A:$A,'Lab Distro'!AC:AC)+SUMIF('Clinical Team Distro'!$A:$A,'Lab By Fund'!$A:$A,'Clinical Team Distro'!AC:AC)),0),0)</f>
        <v>0</v>
      </c>
      <c r="K4" s="68">
        <f>IFERROR(IF($BS4&gt;=K$2,(SUMIF('Lab Distro'!$A:$A,'Lab By Fund'!$A:$A,'Lab Distro'!AD:AD)+SUMIF('Clinical Team Distro'!$A:$A,'Lab By Fund'!$A:$A,'Clinical Team Distro'!AD:AD)),0),0)</f>
        <v>0</v>
      </c>
      <c r="L4" s="68">
        <f>IFERROR(IF($BS4&gt;=L$2,(SUMIF('Lab Distro'!$A:$A,'Lab By Fund'!$A:$A,'Lab Distro'!AE:AE)+SUMIF('Clinical Team Distro'!$A:$A,'Lab By Fund'!$A:$A,'Clinical Team Distro'!AE:AE)),0),0)</f>
        <v>0</v>
      </c>
      <c r="M4" s="68">
        <f>IFERROR(IF($BS4&gt;=M$2,(SUMIF('Lab Distro'!$A:$A,'Lab By Fund'!$A:$A,'Lab Distro'!AF:AF)+SUMIF('Clinical Team Distro'!$A:$A,'Lab By Fund'!$A:$A,'Clinical Team Distro'!AF:AF)),0),0)</f>
        <v>0</v>
      </c>
      <c r="N4" s="68">
        <f>IFERROR(IF($BS4&gt;=N$2,(SUMIF('Lab Distro'!$A:$A,'Lab By Fund'!$A:$A,'Lab Distro'!AG:AG)+SUMIF('Clinical Team Distro'!$A:$A,'Lab By Fund'!$A:$A,'Clinical Team Distro'!AG:AG)),0),0)</f>
        <v>0</v>
      </c>
      <c r="O4" s="68">
        <f>IFERROR(IF($BS4&gt;=O$2,(SUMIF('Lab Distro'!$A:$A,'Lab By Fund'!$A:$A,'Lab Distro'!AH:AH)+SUMIF('Clinical Team Distro'!$A:$A,'Lab By Fund'!$A:$A,'Clinical Team Distro'!AH:AH)),0),0)</f>
        <v>0</v>
      </c>
      <c r="P4" s="59">
        <f>SUMIFS(D4:O4, $D$2:$O$2,"&lt;="&amp;$B$1)</f>
        <v>0</v>
      </c>
      <c r="Q4" s="59">
        <f t="shared" ref="Q4:Q51" si="4">SUMIFS(D4:O4, $D$2:$O$2,"&gt;"&amp;$B$1)</f>
        <v>0</v>
      </c>
      <c r="R4" s="59">
        <f t="shared" ref="R4:R51" si="5">SUMIFS(D4:O4, $D$2:$O$2,"="&amp;$B$1)</f>
        <v>0</v>
      </c>
      <c r="S4" s="69">
        <f>SUMIF('Lab Distro'!$A:$A,'Lab By Fund'!$A:$A,'Lab Distro'!AK:AK)+SUMIF('Clinical Team Distro'!$A:$A,'Lab By Fund'!$A:$A,'Clinical Team Distro'!AK:AK)</f>
        <v>0</v>
      </c>
      <c r="T4" s="69">
        <f>SUMIF('Lab Distro'!$A:$A,'Lab By Fund'!$A:$A,'Lab Distro'!AL:AL)+SUMIF('Clinical Team Distro'!$A:$A,'Lab By Fund'!$A:$A,'Clinical Team Distro'!AL:AL)</f>
        <v>0</v>
      </c>
      <c r="U4" s="69">
        <f>SUMIF('Lab Distro'!$A:$A,'Lab By Fund'!$A:$A,'Lab Distro'!AM:AM)+SUMIF('Clinical Team Distro'!$A:$A,'Lab By Fund'!$A:$A,'Clinical Team Distro'!AM:AM)</f>
        <v>0</v>
      </c>
      <c r="V4" s="69">
        <f>SUMIF('Lab Distro'!$A:$A,'Lab By Fund'!$A:$A,'Lab Distro'!AN:AN)+SUMIF('Clinical Team Distro'!$A:$A,'Lab By Fund'!$A:$A,'Clinical Team Distro'!AN:AN)</f>
        <v>0</v>
      </c>
      <c r="W4" s="69">
        <f>SUMIF('Lab Distro'!$A:$A,'Lab By Fund'!$A:$A,'Lab Distro'!AO:AO)+SUMIF('Clinical Team Distro'!$A:$A,'Lab By Fund'!$A:$A,'Clinical Team Distro'!AO:AO)</f>
        <v>0</v>
      </c>
      <c r="X4" s="69">
        <f>SUMIF('Lab Distro'!$A:$A,'Lab By Fund'!$A:$A,'Lab Distro'!AP:AP)+SUMIF('Clinical Team Distro'!$A:$A,'Lab By Fund'!$A:$A,'Clinical Team Distro'!AP:AP)</f>
        <v>0</v>
      </c>
      <c r="Y4" s="69">
        <f>SUMIF('Lab Distro'!$A:$A,'Lab By Fund'!$A:$A,'Lab Distro'!AQ:AQ)+SUMIF('Clinical Team Distro'!$A:$A,'Lab By Fund'!$A:$A,'Clinical Team Distro'!AQ:AQ)</f>
        <v>0</v>
      </c>
      <c r="Z4" s="69">
        <f>SUMIF('Lab Distro'!$A:$A,'Lab By Fund'!$A:$A,'Lab Distro'!AR:AR)+SUMIF('Clinical Team Distro'!$A:$A,'Lab By Fund'!$A:$A,'Clinical Team Distro'!AR:AR)</f>
        <v>0</v>
      </c>
      <c r="AA4" s="69">
        <f>SUMIF('Lab Distro'!$A:$A,'Lab By Fund'!$A:$A,'Lab Distro'!AS:AS)+SUMIF('Clinical Team Distro'!$A:$A,'Lab By Fund'!$A:$A,'Clinical Team Distro'!AS:AS)</f>
        <v>0</v>
      </c>
      <c r="AB4" s="69">
        <f>SUMIF('Lab Distro'!$A:$A,'Lab By Fund'!$A:$A,'Lab Distro'!AT:AT)+SUMIF('Clinical Team Distro'!$A:$A,'Lab By Fund'!$A:$A,'Clinical Team Distro'!AT:AT)</f>
        <v>0</v>
      </c>
      <c r="AC4" s="69">
        <f>SUMIF('Lab Distro'!$A:$A,'Lab By Fund'!$A:$A,'Lab Distro'!AU:AU)+SUMIF('Clinical Team Distro'!$A:$A,'Lab By Fund'!$A:$A,'Clinical Team Distro'!AU:AU)</f>
        <v>0</v>
      </c>
      <c r="AD4" s="69">
        <f>SUMIF('Lab Distro'!$A:$A,'Lab By Fund'!$A:$A,'Lab Distro'!AV:AV)+SUMIF('Clinical Team Distro'!$A:$A,'Lab By Fund'!$A:$A,'Clinical Team Distro'!AV:AV)</f>
        <v>0</v>
      </c>
      <c r="AE4" s="60">
        <f t="shared" ref="AE4:AE51" si="6">SUMIFS(S4:AD4, $S$2:$AD$2,"&lt;="&amp;$B$1)</f>
        <v>0</v>
      </c>
      <c r="AF4" s="60">
        <f t="shared" ref="AF4:AF51" si="7">SUMIFS(S4:AD4, $S$2:$AD$2,"&gt;"&amp;$B$1)</f>
        <v>0</v>
      </c>
      <c r="AG4" s="60">
        <f t="shared" ref="AG4:AG51" si="8">SUMIFS(S4:AD4, $S$2:$AD$2,"="&amp;$B$1)</f>
        <v>0</v>
      </c>
      <c r="AH4" s="68">
        <f>IFERROR(IF(BS4&gt;=AH$2,(SUMIF('PI Salary Grid'!$B$36:$B$59,'Lab By Fund'!$A:$A,'PI Salary Grid'!F$36:F$59)),0),0)</f>
        <v>0</v>
      </c>
      <c r="AI4" s="68">
        <f>IFERROR(IF($BS4&gt;=AI$2,(SUMIF('PI Salary Grid'!$B$36:$B$59,'Lab By Fund'!$A:$A,'PI Salary Grid'!G$36:G$59)),0),0)</f>
        <v>0</v>
      </c>
      <c r="AJ4" s="68">
        <f>IFERROR(IF($BS4&gt;=AJ$2,(SUMIF('PI Salary Grid'!$B$36:$B$59,'Lab By Fund'!$A:$A,'PI Salary Grid'!H$36:H$59)),0),0)</f>
        <v>0</v>
      </c>
      <c r="AK4" s="68">
        <f>IFERROR(IF($BS4&gt;=AK$2,(SUMIF('PI Salary Grid'!$B$36:$B$59,'Lab By Fund'!$A:$A,'PI Salary Grid'!I$36:I$59)),0),0)</f>
        <v>0</v>
      </c>
      <c r="AL4" s="68">
        <f>IFERROR(IF($BS4&gt;=AL$2,(SUMIF('PI Salary Grid'!$B$36:$B$59,'Lab By Fund'!$A:$A,'PI Salary Grid'!J$36:J$59)),0),0)</f>
        <v>0</v>
      </c>
      <c r="AM4" s="68">
        <f>IFERROR(IF($BS4&gt;=AM$2,(SUMIF('PI Salary Grid'!$B$36:$B$59,'Lab By Fund'!$A:$A,'PI Salary Grid'!K$36:K$59)),0),0)</f>
        <v>0</v>
      </c>
      <c r="AN4" s="68">
        <f>IFERROR(IF($BS4&gt;=AN$2,(SUMIF('PI Salary Grid'!$B$36:$B$59,'Lab By Fund'!$A:$A,'PI Salary Grid'!L$36:L$59)),0),0)</f>
        <v>0</v>
      </c>
      <c r="AO4" s="68">
        <f>IFERROR(IF($BS4&gt;=AO$2,(SUMIF('PI Salary Grid'!$B$36:$B$59,'Lab By Fund'!$A:$A,'PI Salary Grid'!M$36:M$59)),0),0)</f>
        <v>0</v>
      </c>
      <c r="AP4" s="68">
        <f>IFERROR(IF($BS4&gt;=AP$2,(SUMIF('PI Salary Grid'!$B$36:$B$59,'Lab By Fund'!$A:$A,'PI Salary Grid'!N$36:N$59)),0),0)</f>
        <v>0</v>
      </c>
      <c r="AQ4" s="68">
        <f>IFERROR(IF($BS4&gt;=AQ$2,(SUMIF('PI Salary Grid'!$B$36:$B$59,'Lab By Fund'!$A:$A,'PI Salary Grid'!O$36:O$59)),0),0)</f>
        <v>0</v>
      </c>
      <c r="AR4" s="68">
        <f>IFERROR(IF($BS4&gt;=AR$2,(SUMIF('PI Salary Grid'!$B$36:$B$59,'Lab By Fund'!$A:$A,'PI Salary Grid'!P$36:P$59)),0),0)</f>
        <v>0</v>
      </c>
      <c r="AS4" s="68">
        <f>IFERROR(IF($BS4&gt;=AS$2,(SUMIF('PI Salary Grid'!$B$36:$B$59,'Lab By Fund'!$A:$A,'PI Salary Grid'!Q$36:Q$59)),0),0)</f>
        <v>0</v>
      </c>
      <c r="AT4" s="59">
        <f t="shared" si="0"/>
        <v>0</v>
      </c>
      <c r="AU4" s="59">
        <f t="shared" si="1"/>
        <v>0</v>
      </c>
      <c r="AV4" s="59">
        <f t="shared" si="2"/>
        <v>0</v>
      </c>
      <c r="AW4" s="59">
        <f t="shared" ref="AW4:AW52" si="9">AS4</f>
        <v>0</v>
      </c>
      <c r="AX4" s="68">
        <f>IFERROR(IF($BS4&gt;=AX$2,(SUMIF('PI Salary Grid'!$B$36:$B$59,'Lab By Fund'!$A:$A,'PI Salary Grid'!AK$36:AK$59)),0),0)</f>
        <v>0</v>
      </c>
      <c r="AY4" s="68">
        <f>IFERROR(IF($BS4&gt;=AY$2,(SUMIF('PI Salary Grid'!$B$36:$B$59,'Lab By Fund'!$A:$A,'PI Salary Grid'!AL$36:AL$59)),0),0)</f>
        <v>0</v>
      </c>
      <c r="AZ4" s="68">
        <f>IFERROR(IF($BS4&gt;=AZ$2,(SUMIF('PI Salary Grid'!$B$36:$B$59,'Lab By Fund'!$A:$A,'PI Salary Grid'!AM$36:AM$59)),0),0)</f>
        <v>0</v>
      </c>
      <c r="BA4" s="68">
        <f>IFERROR(IF($BS4&gt;=BA$2,(SUMIF('PI Salary Grid'!$B$36:$B$59,'Lab By Fund'!$A:$A,'PI Salary Grid'!AN$36:AN$59)),0),0)</f>
        <v>0</v>
      </c>
      <c r="BB4" s="68">
        <f>IFERROR(IF($BS4&gt;=BB$2,(SUMIF('PI Salary Grid'!$B$36:$B$59,'Lab By Fund'!$A:$A,'PI Salary Grid'!AO$36:AO$59)),0),0)</f>
        <v>0</v>
      </c>
      <c r="BC4" s="68">
        <f>IFERROR(IF($BS4&gt;=BC$2,(SUMIF('PI Salary Grid'!$B$36:$B$59,'Lab By Fund'!$A:$A,'PI Salary Grid'!AP$36:AP$59)),0),0)</f>
        <v>0</v>
      </c>
      <c r="BD4" s="68">
        <f>IFERROR(IF($BS4&gt;=BD$2,(SUMIF('PI Salary Grid'!$B$36:$B$59,'Lab By Fund'!$A:$A,'PI Salary Grid'!AQ$36:AQ$59)),0),0)</f>
        <v>0</v>
      </c>
      <c r="BE4" s="68">
        <f>IFERROR(IF($BS4&gt;=BE$2,(SUMIF('PI Salary Grid'!$B$36:$B$59,'Lab By Fund'!$A:$A,'PI Salary Grid'!AR$36:AR$59)),0),0)</f>
        <v>0</v>
      </c>
      <c r="BF4" s="68">
        <f>IFERROR(IF($BS4&gt;=BF$2,(SUMIF('PI Salary Grid'!$B$36:$B$59,'Lab By Fund'!$A:$A,'PI Salary Grid'!AS$36:AS$59)),0),0)</f>
        <v>0</v>
      </c>
      <c r="BG4" s="68">
        <f>IFERROR(IF($BS4&gt;=BG$2,(SUMIF('PI Salary Grid'!$B$36:$B$59,'Lab By Fund'!$A:$A,'PI Salary Grid'!AT$36:AT$59)),0),0)</f>
        <v>0</v>
      </c>
      <c r="BH4" s="68">
        <f>IFERROR(IF($BS4&gt;=BH$2,(SUMIF('PI Salary Grid'!$B$36:$B$59,'Lab By Fund'!$A:$A,'PI Salary Grid'!AU$36:AU$59)),0),0)</f>
        <v>0</v>
      </c>
      <c r="BI4" s="68">
        <f>IFERROR(IF($BS4&gt;=BI$2,(SUMIF('PI Salary Grid'!$B$36:$B$59,'Lab By Fund'!$A:$A,'PI Salary Grid'!AV$36:AV$59)),0),0)</f>
        <v>0</v>
      </c>
      <c r="BJ4" s="60">
        <f t="shared" ref="BJ4:BJ52" si="10">SUMIFS(AX4:BI4, $AX$2:$BI$2,"&lt;="&amp;$B$1)</f>
        <v>0</v>
      </c>
      <c r="BK4" s="60">
        <f t="shared" ref="BK4:BK52" si="11">SUMIFS(AX4:BI4, $AX$2:$BI$2,"&gt;"&amp;$B$1)</f>
        <v>0</v>
      </c>
      <c r="BL4" s="60">
        <f t="shared" ref="BL4:BL52" si="12">SUMIFS(AX4:BI4, $AX$2:$BI$2,"="&amp;$B$1)</f>
        <v>0</v>
      </c>
      <c r="BM4" s="60">
        <f t="shared" ref="BM4:BM52" si="13">BI4</f>
        <v>0</v>
      </c>
      <c r="BO4" s="54">
        <f>IFERROR(INDEX('Grants balances'!$G$4:$G$20,MATCH(A4,'Grants balances'!$A$4:$A$20,0)),0)</f>
        <v>0</v>
      </c>
      <c r="BP4" s="61">
        <f t="shared" si="3"/>
        <v>0</v>
      </c>
      <c r="BQ4" s="108">
        <f t="shared" ref="BQ4:BQ51" si="14">IF(BO4&lt;=$BN$1,0,-(BO4-$BN$1)*(O4+AD4+AS4+BI4))</f>
        <v>0</v>
      </c>
      <c r="BR4" s="70">
        <f t="shared" ref="BR4:BR51" si="15">SUM(BP4:BQ4)</f>
        <v>0</v>
      </c>
      <c r="BS4" s="58">
        <f>IFERROR((INDEX(GrantList[Budget End Date],MATCH(A4,GrantList[Fund],0))),0)</f>
        <v>0</v>
      </c>
    </row>
    <row r="5" spans="1:71">
      <c r="A5" s="66">
        <f>'Grants List'!A4</f>
        <v>0</v>
      </c>
      <c r="B5" s="67">
        <f>'Grants List'!D4</f>
        <v>0</v>
      </c>
      <c r="C5" s="109">
        <f>COUNTIF('Lab Distro'!$A$5:$A$447,A5)+COUNTIF('Clinical Team Distro'!$A$5:$A449,A5)</f>
        <v>0</v>
      </c>
      <c r="D5" s="68">
        <f>IFERROR(IF($BS5&gt;=D$2,(SUMIF('Lab Distro'!$A:$A,'Lab By Fund'!$A:$A,'Lab Distro'!W:W)+SUMIF('Clinical Team Distro'!$A:$A,'Lab By Fund'!$A:$A,'Clinical Team Distro'!W:W)),0),0)</f>
        <v>0</v>
      </c>
      <c r="E5" s="68">
        <f>IFERROR(IF($BS5&gt;=E$2,(SUMIF('Lab Distro'!$A:$A,'Lab By Fund'!$A:$A,'Lab Distro'!X:X)+SUMIF('Clinical Team Distro'!$A:$A,'Lab By Fund'!$A:$A,'Clinical Team Distro'!X:X)),0),0)</f>
        <v>0</v>
      </c>
      <c r="F5" s="68">
        <f>IFERROR(IF($BS5&gt;=F$2,(SUMIF('Lab Distro'!$A:$A,'Lab By Fund'!$A:$A,'Lab Distro'!Y:Y)+SUMIF('Clinical Team Distro'!$A:$A,'Lab By Fund'!$A:$A,'Clinical Team Distro'!Y:Y)),0),0)</f>
        <v>0</v>
      </c>
      <c r="G5" s="68">
        <f>IFERROR(IF($BS5&gt;=G$2,(SUMIF('Lab Distro'!$A:$A,'Lab By Fund'!$A:$A,'Lab Distro'!Z:Z)+SUMIF('Clinical Team Distro'!$A:$A,'Lab By Fund'!$A:$A,'Clinical Team Distro'!Z:Z)),0),0)</f>
        <v>0</v>
      </c>
      <c r="H5" s="68">
        <f>IFERROR(IF($BS5&gt;=H$2,(SUMIF('Lab Distro'!$A:$A,'Lab By Fund'!$A:$A,'Lab Distro'!AA:AA)+SUMIF('Clinical Team Distro'!$A:$A,'Lab By Fund'!$A:$A,'Clinical Team Distro'!AA:AA)),0),0)</f>
        <v>0</v>
      </c>
      <c r="I5" s="68">
        <f>IFERROR(IF($BS5&gt;=I$2,(SUMIF('Lab Distro'!$A:$A,'Lab By Fund'!$A:$A,'Lab Distro'!AB:AB)+SUMIF('Clinical Team Distro'!$A:$A,'Lab By Fund'!$A:$A,'Clinical Team Distro'!AB:AB)),0),0)</f>
        <v>0</v>
      </c>
      <c r="J5" s="68">
        <f>IFERROR(IF($BS5&gt;=J$2,(SUMIF('Lab Distro'!$A:$A,'Lab By Fund'!$A:$A,'Lab Distro'!AC:AC)+SUMIF('Clinical Team Distro'!$A:$A,'Lab By Fund'!$A:$A,'Clinical Team Distro'!AC:AC)),0),0)</f>
        <v>0</v>
      </c>
      <c r="K5" s="68">
        <f>IFERROR(IF($BS5&gt;=K$2,(SUMIF('Lab Distro'!$A:$A,'Lab By Fund'!$A:$A,'Lab Distro'!AD:AD)+SUMIF('Clinical Team Distro'!$A:$A,'Lab By Fund'!$A:$A,'Clinical Team Distro'!AD:AD)),0),0)</f>
        <v>0</v>
      </c>
      <c r="L5" s="68">
        <f>IFERROR(IF($BS5&gt;=L$2,(SUMIF('Lab Distro'!$A:$A,'Lab By Fund'!$A:$A,'Lab Distro'!AE:AE)+SUMIF('Clinical Team Distro'!$A:$A,'Lab By Fund'!$A:$A,'Clinical Team Distro'!AE:AE)),0),0)</f>
        <v>0</v>
      </c>
      <c r="M5" s="68">
        <f>IFERROR(IF($BS5&gt;=M$2,(SUMIF('Lab Distro'!$A:$A,'Lab By Fund'!$A:$A,'Lab Distro'!AF:AF)+SUMIF('Clinical Team Distro'!$A:$A,'Lab By Fund'!$A:$A,'Clinical Team Distro'!AF:AF)),0),0)</f>
        <v>0</v>
      </c>
      <c r="N5" s="68">
        <f>IFERROR(IF($BS5&gt;=N$2,(SUMIF('Lab Distro'!$A:$A,'Lab By Fund'!$A:$A,'Lab Distro'!AG:AG)+SUMIF('Clinical Team Distro'!$A:$A,'Lab By Fund'!$A:$A,'Clinical Team Distro'!AG:AG)),0),0)</f>
        <v>0</v>
      </c>
      <c r="O5" s="68">
        <f>IFERROR(IF($BS5&gt;=O$2,(SUMIF('Lab Distro'!$A:$A,'Lab By Fund'!$A:$A,'Lab Distro'!AH:AH)+SUMIF('Clinical Team Distro'!$A:$A,'Lab By Fund'!$A:$A,'Clinical Team Distro'!AH:AH)),0),0)</f>
        <v>0</v>
      </c>
      <c r="P5" s="59">
        <f t="shared" ref="P5:P51" si="16">SUMIFS(D5:O5, $D$2:$O$2,"&lt;="&amp;$B$1)</f>
        <v>0</v>
      </c>
      <c r="Q5" s="59">
        <f t="shared" si="4"/>
        <v>0</v>
      </c>
      <c r="R5" s="59">
        <f t="shared" si="5"/>
        <v>0</v>
      </c>
      <c r="S5" s="69">
        <f>SUMIF('Lab Distro'!$A:$A,'Lab By Fund'!$A:$A,'Lab Distro'!AK:AK)+SUMIF('Clinical Team Distro'!$A:$A,'Lab By Fund'!$A:$A,'Clinical Team Distro'!AK:AK)</f>
        <v>0</v>
      </c>
      <c r="T5" s="69">
        <f>SUMIF('Lab Distro'!$A:$A,'Lab By Fund'!$A:$A,'Lab Distro'!AL:AL)+SUMIF('Clinical Team Distro'!$A:$A,'Lab By Fund'!$A:$A,'Clinical Team Distro'!AL:AL)</f>
        <v>0</v>
      </c>
      <c r="U5" s="69">
        <f>SUMIF('Lab Distro'!$A:$A,'Lab By Fund'!$A:$A,'Lab Distro'!AM:AM)+SUMIF('Clinical Team Distro'!$A:$A,'Lab By Fund'!$A:$A,'Clinical Team Distro'!AM:AM)</f>
        <v>0</v>
      </c>
      <c r="V5" s="69">
        <f>SUMIF('Lab Distro'!$A:$A,'Lab By Fund'!$A:$A,'Lab Distro'!AN:AN)+SUMIF('Clinical Team Distro'!$A:$A,'Lab By Fund'!$A:$A,'Clinical Team Distro'!AN:AN)</f>
        <v>0</v>
      </c>
      <c r="W5" s="69">
        <f>SUMIF('Lab Distro'!$A:$A,'Lab By Fund'!$A:$A,'Lab Distro'!AO:AO)+SUMIF('Clinical Team Distro'!$A:$A,'Lab By Fund'!$A:$A,'Clinical Team Distro'!AO:AO)</f>
        <v>0</v>
      </c>
      <c r="X5" s="69">
        <f>SUMIF('Lab Distro'!$A:$A,'Lab By Fund'!$A:$A,'Lab Distro'!AP:AP)+SUMIF('Clinical Team Distro'!$A:$A,'Lab By Fund'!$A:$A,'Clinical Team Distro'!AP:AP)</f>
        <v>0</v>
      </c>
      <c r="Y5" s="69">
        <f>SUMIF('Lab Distro'!$A:$A,'Lab By Fund'!$A:$A,'Lab Distro'!AQ:AQ)+SUMIF('Clinical Team Distro'!$A:$A,'Lab By Fund'!$A:$A,'Clinical Team Distro'!AQ:AQ)</f>
        <v>0</v>
      </c>
      <c r="Z5" s="69">
        <f>SUMIF('Lab Distro'!$A:$A,'Lab By Fund'!$A:$A,'Lab Distro'!AR:AR)+SUMIF('Clinical Team Distro'!$A:$A,'Lab By Fund'!$A:$A,'Clinical Team Distro'!AR:AR)</f>
        <v>0</v>
      </c>
      <c r="AA5" s="69">
        <f>SUMIF('Lab Distro'!$A:$A,'Lab By Fund'!$A:$A,'Lab Distro'!AS:AS)+SUMIF('Clinical Team Distro'!$A:$A,'Lab By Fund'!$A:$A,'Clinical Team Distro'!AS:AS)</f>
        <v>0</v>
      </c>
      <c r="AB5" s="69">
        <f>SUMIF('Lab Distro'!$A:$A,'Lab By Fund'!$A:$A,'Lab Distro'!AT:AT)+SUMIF('Clinical Team Distro'!$A:$A,'Lab By Fund'!$A:$A,'Clinical Team Distro'!AT:AT)</f>
        <v>0</v>
      </c>
      <c r="AC5" s="69">
        <f>SUMIF('Lab Distro'!$A:$A,'Lab By Fund'!$A:$A,'Lab Distro'!AU:AU)+SUMIF('Clinical Team Distro'!$A:$A,'Lab By Fund'!$A:$A,'Clinical Team Distro'!AU:AU)</f>
        <v>0</v>
      </c>
      <c r="AD5" s="69">
        <f>SUMIF('Lab Distro'!$A:$A,'Lab By Fund'!$A:$A,'Lab Distro'!AV:AV)+SUMIF('Clinical Team Distro'!$A:$A,'Lab By Fund'!$A:$A,'Clinical Team Distro'!AV:AV)</f>
        <v>0</v>
      </c>
      <c r="AE5" s="60">
        <f t="shared" si="6"/>
        <v>0</v>
      </c>
      <c r="AF5" s="60">
        <f t="shared" si="7"/>
        <v>0</v>
      </c>
      <c r="AG5" s="60">
        <f t="shared" si="8"/>
        <v>0</v>
      </c>
      <c r="AH5" s="68">
        <f>IFERROR(IF(BS5&gt;=AH$2,(SUMIF('PI Salary Grid'!$B$36:$B$59,'Lab By Fund'!$A:$A,'PI Salary Grid'!F$36:F$59)),0),0)</f>
        <v>0</v>
      </c>
      <c r="AI5" s="68">
        <f>IFERROR(IF($BS5&gt;=AI$2,(SUMIF('PI Salary Grid'!$B$36:$B$59,'Lab By Fund'!$A:$A,'PI Salary Grid'!G$36:G$59)),0),0)</f>
        <v>0</v>
      </c>
      <c r="AJ5" s="68">
        <f>IFERROR(IF($BS5&gt;=AJ$2,(SUMIF('PI Salary Grid'!$B$36:$B$59,'Lab By Fund'!$A:$A,'PI Salary Grid'!H$36:H$59)),0),0)</f>
        <v>0</v>
      </c>
      <c r="AK5" s="68">
        <f>IFERROR(IF($BS5&gt;=AK$2,(SUMIF('PI Salary Grid'!$B$36:$B$59,'Lab By Fund'!$A:$A,'PI Salary Grid'!I$36:I$59)),0),0)</f>
        <v>0</v>
      </c>
      <c r="AL5" s="68">
        <f>IFERROR(IF($BS5&gt;=AL$2,(SUMIF('PI Salary Grid'!$B$36:$B$59,'Lab By Fund'!$A:$A,'PI Salary Grid'!J$36:J$59)),0),0)</f>
        <v>0</v>
      </c>
      <c r="AM5" s="68">
        <f>IFERROR(IF($BS5&gt;=AM$2,(SUMIF('PI Salary Grid'!$B$36:$B$59,'Lab By Fund'!$A:$A,'PI Salary Grid'!K$36:K$59)),0),0)</f>
        <v>0</v>
      </c>
      <c r="AN5" s="68">
        <f>IFERROR(IF($BS5&gt;=AN$2,(SUMIF('PI Salary Grid'!$B$36:$B$59,'Lab By Fund'!$A:$A,'PI Salary Grid'!L$36:L$59)),0),0)</f>
        <v>0</v>
      </c>
      <c r="AO5" s="68">
        <f>IFERROR(IF($BS5&gt;=AO$2,(SUMIF('PI Salary Grid'!$B$36:$B$59,'Lab By Fund'!$A:$A,'PI Salary Grid'!M$36:M$59)),0),0)</f>
        <v>0</v>
      </c>
      <c r="AP5" s="68">
        <f>IFERROR(IF($BS5&gt;=AP$2,(SUMIF('PI Salary Grid'!$B$36:$B$59,'Lab By Fund'!$A:$A,'PI Salary Grid'!N$36:N$59)),0),0)</f>
        <v>0</v>
      </c>
      <c r="AQ5" s="68">
        <f>IFERROR(IF($BS5&gt;=AQ$2,(SUMIF('PI Salary Grid'!$B$36:$B$59,'Lab By Fund'!$A:$A,'PI Salary Grid'!O$36:O$59)),0),0)</f>
        <v>0</v>
      </c>
      <c r="AR5" s="68">
        <f>IFERROR(IF($BS5&gt;=AR$2,(SUMIF('PI Salary Grid'!$B$36:$B$59,'Lab By Fund'!$A:$A,'PI Salary Grid'!P$36:P$59)),0),0)</f>
        <v>0</v>
      </c>
      <c r="AS5" s="68">
        <f>IFERROR(IF($BS5&gt;=AS$2,(SUMIF('PI Salary Grid'!$B$36:$B$59,'Lab By Fund'!$A:$A,'PI Salary Grid'!Q$36:Q$59)),0),0)</f>
        <v>0</v>
      </c>
      <c r="AT5" s="59">
        <f t="shared" si="0"/>
        <v>0</v>
      </c>
      <c r="AU5" s="59">
        <f t="shared" si="1"/>
        <v>0</v>
      </c>
      <c r="AV5" s="59">
        <f t="shared" si="2"/>
        <v>0</v>
      </c>
      <c r="AW5" s="59">
        <f t="shared" si="9"/>
        <v>0</v>
      </c>
      <c r="AX5" s="68">
        <f>IFERROR(IF($BS5&gt;=AX$2,(SUMIF('PI Salary Grid'!$B$36:$B$59,'Lab By Fund'!$A:$A,'PI Salary Grid'!AK$36:AK$59)),0),0)</f>
        <v>0</v>
      </c>
      <c r="AY5" s="68">
        <f>IFERROR(IF($BS5&gt;=AY$2,(SUMIF('PI Salary Grid'!$B$36:$B$59,'Lab By Fund'!$A:$A,'PI Salary Grid'!AL$36:AL$59)),0),0)</f>
        <v>0</v>
      </c>
      <c r="AZ5" s="68">
        <f>IFERROR(IF($BS5&gt;=AZ$2,(SUMIF('PI Salary Grid'!$B$36:$B$59,'Lab By Fund'!$A:$A,'PI Salary Grid'!AM$36:AM$59)),0),0)</f>
        <v>0</v>
      </c>
      <c r="BA5" s="68">
        <f>IFERROR(IF($BS5&gt;=BA$2,(SUMIF('PI Salary Grid'!$B$36:$B$59,'Lab By Fund'!$A:$A,'PI Salary Grid'!AN$36:AN$59)),0),0)</f>
        <v>0</v>
      </c>
      <c r="BB5" s="68">
        <f>IFERROR(IF($BS5&gt;=BB$2,(SUMIF('PI Salary Grid'!$B$36:$B$59,'Lab By Fund'!$A:$A,'PI Salary Grid'!AO$36:AO$59)),0),0)</f>
        <v>0</v>
      </c>
      <c r="BC5" s="68">
        <f>IFERROR(IF($BS5&gt;=BC$2,(SUMIF('PI Salary Grid'!$B$36:$B$59,'Lab By Fund'!$A:$A,'PI Salary Grid'!AP$36:AP$59)),0),0)</f>
        <v>0</v>
      </c>
      <c r="BD5" s="68">
        <f>IFERROR(IF($BS5&gt;=BD$2,(SUMIF('PI Salary Grid'!$B$36:$B$59,'Lab By Fund'!$A:$A,'PI Salary Grid'!AQ$36:AQ$59)),0),0)</f>
        <v>0</v>
      </c>
      <c r="BE5" s="68">
        <f>IFERROR(IF($BS5&gt;=BE$2,(SUMIF('PI Salary Grid'!$B$36:$B$59,'Lab By Fund'!$A:$A,'PI Salary Grid'!AR$36:AR$59)),0),0)</f>
        <v>0</v>
      </c>
      <c r="BF5" s="68">
        <f>IFERROR(IF($BS5&gt;=BF$2,(SUMIF('PI Salary Grid'!$B$36:$B$59,'Lab By Fund'!$A:$A,'PI Salary Grid'!AS$36:AS$59)),0),0)</f>
        <v>0</v>
      </c>
      <c r="BG5" s="68">
        <f>IFERROR(IF($BS5&gt;=BG$2,(SUMIF('PI Salary Grid'!$B$36:$B$59,'Lab By Fund'!$A:$A,'PI Salary Grid'!AT$36:AT$59)),0),0)</f>
        <v>0</v>
      </c>
      <c r="BH5" s="68">
        <f>IFERROR(IF($BS5&gt;=BH$2,(SUMIF('PI Salary Grid'!$B$36:$B$59,'Lab By Fund'!$A:$A,'PI Salary Grid'!AU$36:AU$59)),0),0)</f>
        <v>0</v>
      </c>
      <c r="BI5" s="68">
        <f>IFERROR(IF($BS5&gt;=BI$2,(SUMIF('PI Salary Grid'!$B$36:$B$59,'Lab By Fund'!$A:$A,'PI Salary Grid'!AV$36:AV$59)),0),0)</f>
        <v>0</v>
      </c>
      <c r="BJ5" s="60">
        <f t="shared" si="10"/>
        <v>0</v>
      </c>
      <c r="BK5" s="60">
        <f t="shared" si="11"/>
        <v>0</v>
      </c>
      <c r="BL5" s="60">
        <f t="shared" si="12"/>
        <v>0</v>
      </c>
      <c r="BM5" s="60">
        <f t="shared" si="13"/>
        <v>0</v>
      </c>
      <c r="BO5" s="54">
        <f>IFERROR(INDEX('Grants balances'!$G$4:$G$20,MATCH(A5,'Grants balances'!$A$4:$A$20,0)),0)</f>
        <v>0</v>
      </c>
      <c r="BP5" s="61">
        <f t="shared" si="3"/>
        <v>0</v>
      </c>
      <c r="BQ5" s="108">
        <f t="shared" si="14"/>
        <v>0</v>
      </c>
      <c r="BR5" s="70">
        <f t="shared" si="15"/>
        <v>0</v>
      </c>
      <c r="BS5" s="58">
        <f>IFERROR((INDEX(GrantList[Budget End Date],MATCH(A5,GrantList[Fund],0))),0)</f>
        <v>0</v>
      </c>
    </row>
    <row r="6" spans="1:71">
      <c r="A6" s="66">
        <f>'Grants List'!A5</f>
        <v>0</v>
      </c>
      <c r="B6" s="67">
        <f>'Grants List'!D5</f>
        <v>0</v>
      </c>
      <c r="C6" s="109">
        <f>COUNTIF('Lab Distro'!$A$5:$A$447,A6)+COUNTIF('Clinical Team Distro'!$A$5:$A450,A6)</f>
        <v>0</v>
      </c>
      <c r="D6" s="68">
        <f>IFERROR(IF($BS6&gt;=D$2,(SUMIF('Lab Distro'!$A:$A,'Lab By Fund'!$A:$A,'Lab Distro'!W:W)+SUMIF('Clinical Team Distro'!$A:$A,'Lab By Fund'!$A:$A,'Clinical Team Distro'!W:W)),0),0)</f>
        <v>0</v>
      </c>
      <c r="E6" s="68">
        <f>IFERROR(IF($BS6&gt;=E$2,(SUMIF('Lab Distro'!$A:$A,'Lab By Fund'!$A:$A,'Lab Distro'!X:X)+SUMIF('Clinical Team Distro'!$A:$A,'Lab By Fund'!$A:$A,'Clinical Team Distro'!X:X)),0),0)</f>
        <v>0</v>
      </c>
      <c r="F6" s="68">
        <f>IFERROR(IF($BS6&gt;=F$2,(SUMIF('Lab Distro'!$A:$A,'Lab By Fund'!$A:$A,'Lab Distro'!Y:Y)+SUMIF('Clinical Team Distro'!$A:$A,'Lab By Fund'!$A:$A,'Clinical Team Distro'!Y:Y)),0),0)</f>
        <v>0</v>
      </c>
      <c r="G6" s="68">
        <f>IFERROR(IF($BS6&gt;=G$2,(SUMIF('Lab Distro'!$A:$A,'Lab By Fund'!$A:$A,'Lab Distro'!Z:Z)+SUMIF('Clinical Team Distro'!$A:$A,'Lab By Fund'!$A:$A,'Clinical Team Distro'!Z:Z)),0),0)</f>
        <v>0</v>
      </c>
      <c r="H6" s="68">
        <f>IFERROR(IF($BS6&gt;=H$2,(SUMIF('Lab Distro'!$A:$A,'Lab By Fund'!$A:$A,'Lab Distro'!AA:AA)+SUMIF('Clinical Team Distro'!$A:$A,'Lab By Fund'!$A:$A,'Clinical Team Distro'!AA:AA)),0),0)</f>
        <v>0</v>
      </c>
      <c r="I6" s="68">
        <f>IFERROR(IF($BS6&gt;=I$2,(SUMIF('Lab Distro'!$A:$A,'Lab By Fund'!$A:$A,'Lab Distro'!AB:AB)+SUMIF('Clinical Team Distro'!$A:$A,'Lab By Fund'!$A:$A,'Clinical Team Distro'!AB:AB)),0),0)</f>
        <v>0</v>
      </c>
      <c r="J6" s="68">
        <f>IFERROR(IF($BS6&gt;=J$2,(SUMIF('Lab Distro'!$A:$A,'Lab By Fund'!$A:$A,'Lab Distro'!AC:AC)+SUMIF('Clinical Team Distro'!$A:$A,'Lab By Fund'!$A:$A,'Clinical Team Distro'!AC:AC)),0),0)</f>
        <v>0</v>
      </c>
      <c r="K6" s="68">
        <f>IFERROR(IF($BS6&gt;=K$2,(SUMIF('Lab Distro'!$A:$A,'Lab By Fund'!$A:$A,'Lab Distro'!AD:AD)+SUMIF('Clinical Team Distro'!$A:$A,'Lab By Fund'!$A:$A,'Clinical Team Distro'!AD:AD)),0),0)</f>
        <v>0</v>
      </c>
      <c r="L6" s="68">
        <f>IFERROR(IF($BS6&gt;=L$2,(SUMIF('Lab Distro'!$A:$A,'Lab By Fund'!$A:$A,'Lab Distro'!AE:AE)+SUMIF('Clinical Team Distro'!$A:$A,'Lab By Fund'!$A:$A,'Clinical Team Distro'!AE:AE)),0),0)</f>
        <v>0</v>
      </c>
      <c r="M6" s="68">
        <f>IFERROR(IF($BS6&gt;=M$2,(SUMIF('Lab Distro'!$A:$A,'Lab By Fund'!$A:$A,'Lab Distro'!AF:AF)+SUMIF('Clinical Team Distro'!$A:$A,'Lab By Fund'!$A:$A,'Clinical Team Distro'!AF:AF)),0),0)</f>
        <v>0</v>
      </c>
      <c r="N6" s="68">
        <f>IFERROR(IF($BS6&gt;=N$2,(SUMIF('Lab Distro'!$A:$A,'Lab By Fund'!$A:$A,'Lab Distro'!AG:AG)+SUMIF('Clinical Team Distro'!$A:$A,'Lab By Fund'!$A:$A,'Clinical Team Distro'!AG:AG)),0),0)</f>
        <v>0</v>
      </c>
      <c r="O6" s="68">
        <f>IFERROR(IF($BS6&gt;=O$2,(SUMIF('Lab Distro'!$A:$A,'Lab By Fund'!$A:$A,'Lab Distro'!AH:AH)+SUMIF('Clinical Team Distro'!$A:$A,'Lab By Fund'!$A:$A,'Clinical Team Distro'!AH:AH)),0),0)</f>
        <v>0</v>
      </c>
      <c r="P6" s="59">
        <f t="shared" si="16"/>
        <v>0</v>
      </c>
      <c r="Q6" s="59">
        <f t="shared" si="4"/>
        <v>0</v>
      </c>
      <c r="R6" s="59">
        <f t="shared" si="5"/>
        <v>0</v>
      </c>
      <c r="S6" s="69">
        <f>SUMIF('Lab Distro'!$A:$A,'Lab By Fund'!$A:$A,'Lab Distro'!AK:AK)+SUMIF('Clinical Team Distro'!$A:$A,'Lab By Fund'!$A:$A,'Clinical Team Distro'!AK:AK)</f>
        <v>0</v>
      </c>
      <c r="T6" s="69">
        <f>SUMIF('Lab Distro'!$A:$A,'Lab By Fund'!$A:$A,'Lab Distro'!AL:AL)+SUMIF('Clinical Team Distro'!$A:$A,'Lab By Fund'!$A:$A,'Clinical Team Distro'!AL:AL)</f>
        <v>0</v>
      </c>
      <c r="U6" s="69">
        <f>SUMIF('Lab Distro'!$A:$A,'Lab By Fund'!$A:$A,'Lab Distro'!AM:AM)+SUMIF('Clinical Team Distro'!$A:$A,'Lab By Fund'!$A:$A,'Clinical Team Distro'!AM:AM)</f>
        <v>0</v>
      </c>
      <c r="V6" s="69">
        <f>SUMIF('Lab Distro'!$A:$A,'Lab By Fund'!$A:$A,'Lab Distro'!AN:AN)+SUMIF('Clinical Team Distro'!$A:$A,'Lab By Fund'!$A:$A,'Clinical Team Distro'!AN:AN)</f>
        <v>0</v>
      </c>
      <c r="W6" s="69">
        <f>SUMIF('Lab Distro'!$A:$A,'Lab By Fund'!$A:$A,'Lab Distro'!AO:AO)+SUMIF('Clinical Team Distro'!$A:$A,'Lab By Fund'!$A:$A,'Clinical Team Distro'!AO:AO)</f>
        <v>0</v>
      </c>
      <c r="X6" s="69">
        <f>SUMIF('Lab Distro'!$A:$A,'Lab By Fund'!$A:$A,'Lab Distro'!AP:AP)+SUMIF('Clinical Team Distro'!$A:$A,'Lab By Fund'!$A:$A,'Clinical Team Distro'!AP:AP)</f>
        <v>0</v>
      </c>
      <c r="Y6" s="69">
        <f>SUMIF('Lab Distro'!$A:$A,'Lab By Fund'!$A:$A,'Lab Distro'!AQ:AQ)+SUMIF('Clinical Team Distro'!$A:$A,'Lab By Fund'!$A:$A,'Clinical Team Distro'!AQ:AQ)</f>
        <v>0</v>
      </c>
      <c r="Z6" s="69">
        <f>SUMIF('Lab Distro'!$A:$A,'Lab By Fund'!$A:$A,'Lab Distro'!AR:AR)+SUMIF('Clinical Team Distro'!$A:$A,'Lab By Fund'!$A:$A,'Clinical Team Distro'!AR:AR)</f>
        <v>0</v>
      </c>
      <c r="AA6" s="69">
        <f>SUMIF('Lab Distro'!$A:$A,'Lab By Fund'!$A:$A,'Lab Distro'!AS:AS)+SUMIF('Clinical Team Distro'!$A:$A,'Lab By Fund'!$A:$A,'Clinical Team Distro'!AS:AS)</f>
        <v>0</v>
      </c>
      <c r="AB6" s="69">
        <f>SUMIF('Lab Distro'!$A:$A,'Lab By Fund'!$A:$A,'Lab Distro'!AT:AT)+SUMIF('Clinical Team Distro'!$A:$A,'Lab By Fund'!$A:$A,'Clinical Team Distro'!AT:AT)</f>
        <v>0</v>
      </c>
      <c r="AC6" s="69">
        <f>SUMIF('Lab Distro'!$A:$A,'Lab By Fund'!$A:$A,'Lab Distro'!AU:AU)+SUMIF('Clinical Team Distro'!$A:$A,'Lab By Fund'!$A:$A,'Clinical Team Distro'!AU:AU)</f>
        <v>0</v>
      </c>
      <c r="AD6" s="69">
        <f>SUMIF('Lab Distro'!$A:$A,'Lab By Fund'!$A:$A,'Lab Distro'!AV:AV)+SUMIF('Clinical Team Distro'!$A:$A,'Lab By Fund'!$A:$A,'Clinical Team Distro'!AV:AV)</f>
        <v>0</v>
      </c>
      <c r="AE6" s="60">
        <f t="shared" si="6"/>
        <v>0</v>
      </c>
      <c r="AF6" s="60">
        <f t="shared" si="7"/>
        <v>0</v>
      </c>
      <c r="AG6" s="60">
        <f t="shared" si="8"/>
        <v>0</v>
      </c>
      <c r="AH6" s="68">
        <f>IFERROR(IF(BS6&gt;=AH$2,(SUMIF('PI Salary Grid'!$B$36:$B$59,'Lab By Fund'!$A:$A,'PI Salary Grid'!F$36:F$59)),0),0)</f>
        <v>0</v>
      </c>
      <c r="AI6" s="68">
        <f>IFERROR(IF($BS6&gt;=AI$2,(SUMIF('PI Salary Grid'!$B$36:$B$59,'Lab By Fund'!$A:$A,'PI Salary Grid'!G$36:G$59)),0),0)</f>
        <v>0</v>
      </c>
      <c r="AJ6" s="68">
        <f>IFERROR(IF($BS6&gt;=AJ$2,(SUMIF('PI Salary Grid'!$B$36:$B$59,'Lab By Fund'!$A:$A,'PI Salary Grid'!H$36:H$59)),0),0)</f>
        <v>0</v>
      </c>
      <c r="AK6" s="68">
        <f>IFERROR(IF($BS6&gt;=AK$2,(SUMIF('PI Salary Grid'!$B$36:$B$59,'Lab By Fund'!$A:$A,'PI Salary Grid'!I$36:I$59)),0),0)</f>
        <v>0</v>
      </c>
      <c r="AL6" s="68">
        <f>IFERROR(IF($BS6&gt;=AL$2,(SUMIF('PI Salary Grid'!$B$36:$B$59,'Lab By Fund'!$A:$A,'PI Salary Grid'!J$36:J$59)),0),0)</f>
        <v>0</v>
      </c>
      <c r="AM6" s="68">
        <f>IFERROR(IF($BS6&gt;=AM$2,(SUMIF('PI Salary Grid'!$B$36:$B$59,'Lab By Fund'!$A:$A,'PI Salary Grid'!K$36:K$59)),0),0)</f>
        <v>0</v>
      </c>
      <c r="AN6" s="68">
        <f>IFERROR(IF($BS6&gt;=AN$2,(SUMIF('PI Salary Grid'!$B$36:$B$59,'Lab By Fund'!$A:$A,'PI Salary Grid'!L$36:L$59)),0),0)</f>
        <v>0</v>
      </c>
      <c r="AO6" s="68">
        <f>IFERROR(IF($BS6&gt;=AO$2,(SUMIF('PI Salary Grid'!$B$36:$B$59,'Lab By Fund'!$A:$A,'PI Salary Grid'!M$36:M$59)),0),0)</f>
        <v>0</v>
      </c>
      <c r="AP6" s="68">
        <f>IFERROR(IF($BS6&gt;=AP$2,(SUMIF('PI Salary Grid'!$B$36:$B$59,'Lab By Fund'!$A:$A,'PI Salary Grid'!N$36:N$59)),0),0)</f>
        <v>0</v>
      </c>
      <c r="AQ6" s="68">
        <f>IFERROR(IF($BS6&gt;=AQ$2,(SUMIF('PI Salary Grid'!$B$36:$B$59,'Lab By Fund'!$A:$A,'PI Salary Grid'!O$36:O$59)),0),0)</f>
        <v>0</v>
      </c>
      <c r="AR6" s="68">
        <f>IFERROR(IF($BS6&gt;=AR$2,(SUMIF('PI Salary Grid'!$B$36:$B$59,'Lab By Fund'!$A:$A,'PI Salary Grid'!P$36:P$59)),0),0)</f>
        <v>0</v>
      </c>
      <c r="AS6" s="68">
        <f>IFERROR(IF($BS6&gt;=AS$2,(SUMIF('PI Salary Grid'!$B$36:$B$59,'Lab By Fund'!$A:$A,'PI Salary Grid'!Q$36:Q$59)),0),0)</f>
        <v>0</v>
      </c>
      <c r="AT6" s="59">
        <f t="shared" si="0"/>
        <v>0</v>
      </c>
      <c r="AU6" s="59">
        <f t="shared" si="1"/>
        <v>0</v>
      </c>
      <c r="AV6" s="59">
        <f t="shared" si="2"/>
        <v>0</v>
      </c>
      <c r="AW6" s="59">
        <f t="shared" si="9"/>
        <v>0</v>
      </c>
      <c r="AX6" s="68">
        <f>IFERROR(IF($BS6&gt;=AX$2,(SUMIF('PI Salary Grid'!$B$36:$B$59,'Lab By Fund'!$A:$A,'PI Salary Grid'!AK$36:AK$59)),0),0)</f>
        <v>0</v>
      </c>
      <c r="AY6" s="68">
        <f>IFERROR(IF($BS6&gt;=AY$2,(SUMIF('PI Salary Grid'!$B$36:$B$59,'Lab By Fund'!$A:$A,'PI Salary Grid'!AL$36:AL$59)),0),0)</f>
        <v>0</v>
      </c>
      <c r="AZ6" s="68">
        <f>IFERROR(IF($BS6&gt;=AZ$2,(SUMIF('PI Salary Grid'!$B$36:$B$59,'Lab By Fund'!$A:$A,'PI Salary Grid'!AM$36:AM$59)),0),0)</f>
        <v>0</v>
      </c>
      <c r="BA6" s="68">
        <f>IFERROR(IF($BS6&gt;=BA$2,(SUMIF('PI Salary Grid'!$B$36:$B$59,'Lab By Fund'!$A:$A,'PI Salary Grid'!AN$36:AN$59)),0),0)</f>
        <v>0</v>
      </c>
      <c r="BB6" s="68">
        <f>IFERROR(IF($BS6&gt;=BB$2,(SUMIF('PI Salary Grid'!$B$36:$B$59,'Lab By Fund'!$A:$A,'PI Salary Grid'!AO$36:AO$59)),0),0)</f>
        <v>0</v>
      </c>
      <c r="BC6" s="68">
        <f>IFERROR(IF($BS6&gt;=BC$2,(SUMIF('PI Salary Grid'!$B$36:$B$59,'Lab By Fund'!$A:$A,'PI Salary Grid'!AP$36:AP$59)),0),0)</f>
        <v>0</v>
      </c>
      <c r="BD6" s="68">
        <f>IFERROR(IF($BS6&gt;=BD$2,(SUMIF('PI Salary Grid'!$B$36:$B$59,'Lab By Fund'!$A:$A,'PI Salary Grid'!AQ$36:AQ$59)),0),0)</f>
        <v>0</v>
      </c>
      <c r="BE6" s="68">
        <f>IFERROR(IF($BS6&gt;=BE$2,(SUMIF('PI Salary Grid'!$B$36:$B$59,'Lab By Fund'!$A:$A,'PI Salary Grid'!AR$36:AR$59)),0),0)</f>
        <v>0</v>
      </c>
      <c r="BF6" s="68">
        <f>IFERROR(IF($BS6&gt;=BF$2,(SUMIF('PI Salary Grid'!$B$36:$B$59,'Lab By Fund'!$A:$A,'PI Salary Grid'!AS$36:AS$59)),0),0)</f>
        <v>0</v>
      </c>
      <c r="BG6" s="68">
        <f>IFERROR(IF($BS6&gt;=BG$2,(SUMIF('PI Salary Grid'!$B$36:$B$59,'Lab By Fund'!$A:$A,'PI Salary Grid'!AT$36:AT$59)),0),0)</f>
        <v>0</v>
      </c>
      <c r="BH6" s="68">
        <f>IFERROR(IF($BS6&gt;=BH$2,(SUMIF('PI Salary Grid'!$B$36:$B$59,'Lab By Fund'!$A:$A,'PI Salary Grid'!AU$36:AU$59)),0),0)</f>
        <v>0</v>
      </c>
      <c r="BI6" s="68">
        <f>IFERROR(IF($BS6&gt;=BI$2,(SUMIF('PI Salary Grid'!$B$36:$B$59,'Lab By Fund'!$A:$A,'PI Salary Grid'!AV$36:AV$59)),0),0)</f>
        <v>0</v>
      </c>
      <c r="BJ6" s="60">
        <f t="shared" si="10"/>
        <v>0</v>
      </c>
      <c r="BK6" s="60">
        <f t="shared" si="11"/>
        <v>0</v>
      </c>
      <c r="BL6" s="60">
        <f t="shared" si="12"/>
        <v>0</v>
      </c>
      <c r="BM6" s="60">
        <f t="shared" si="13"/>
        <v>0</v>
      </c>
      <c r="BO6" s="54">
        <f>IFERROR(INDEX('Grants balances'!$G$4:$G$20,MATCH(A6,'Grants balances'!$A$4:$A$20,0)),0)</f>
        <v>0</v>
      </c>
      <c r="BP6" s="61">
        <f t="shared" si="3"/>
        <v>0</v>
      </c>
      <c r="BQ6" s="108">
        <f t="shared" si="14"/>
        <v>0</v>
      </c>
      <c r="BR6" s="70">
        <f t="shared" si="15"/>
        <v>0</v>
      </c>
      <c r="BS6" s="58">
        <f>IFERROR((INDEX(GrantList[Budget End Date],MATCH(A6,GrantList[Fund],0))),0)</f>
        <v>0</v>
      </c>
    </row>
    <row r="7" spans="1:71">
      <c r="A7" s="66">
        <f>'Grants List'!A6</f>
        <v>0</v>
      </c>
      <c r="B7" s="67">
        <f>'Grants List'!D6</f>
        <v>0</v>
      </c>
      <c r="C7" s="109">
        <f>COUNTIF('Lab Distro'!$A$5:$A$447,A7)+COUNTIF('Clinical Team Distro'!$A$5:$A451,A7)</f>
        <v>0</v>
      </c>
      <c r="D7" s="68">
        <f>IFERROR(IF($BS7&gt;=D$2,(SUMIF('Lab Distro'!$A:$A,'Lab By Fund'!$A:$A,'Lab Distro'!W:W)+SUMIF('Clinical Team Distro'!$A:$A,'Lab By Fund'!$A:$A,'Clinical Team Distro'!W:W)),0),0)</f>
        <v>0</v>
      </c>
      <c r="E7" s="68">
        <f>IFERROR(IF($BS7&gt;=E$2,(SUMIF('Lab Distro'!$A:$A,'Lab By Fund'!$A:$A,'Lab Distro'!X:X)+SUMIF('Clinical Team Distro'!$A:$A,'Lab By Fund'!$A:$A,'Clinical Team Distro'!X:X)),0),0)</f>
        <v>0</v>
      </c>
      <c r="F7" s="68">
        <f>IFERROR(IF($BS7&gt;=F$2,(SUMIF('Lab Distro'!$A:$A,'Lab By Fund'!$A:$A,'Lab Distro'!Y:Y)+SUMIF('Clinical Team Distro'!$A:$A,'Lab By Fund'!$A:$A,'Clinical Team Distro'!Y:Y)),0),0)</f>
        <v>0</v>
      </c>
      <c r="G7" s="68">
        <f>IFERROR(IF($BS7&gt;=G$2,(SUMIF('Lab Distro'!$A:$A,'Lab By Fund'!$A:$A,'Lab Distro'!Z:Z)+SUMIF('Clinical Team Distro'!$A:$A,'Lab By Fund'!$A:$A,'Clinical Team Distro'!Z:Z)),0),0)</f>
        <v>0</v>
      </c>
      <c r="H7" s="68">
        <f>IFERROR(IF($BS7&gt;=H$2,(SUMIF('Lab Distro'!$A:$A,'Lab By Fund'!$A:$A,'Lab Distro'!AA:AA)+SUMIF('Clinical Team Distro'!$A:$A,'Lab By Fund'!$A:$A,'Clinical Team Distro'!AA:AA)),0),0)</f>
        <v>0</v>
      </c>
      <c r="I7" s="68">
        <f>IFERROR(IF($BS7&gt;=I$2,(SUMIF('Lab Distro'!$A:$A,'Lab By Fund'!$A:$A,'Lab Distro'!AB:AB)+SUMIF('Clinical Team Distro'!$A:$A,'Lab By Fund'!$A:$A,'Clinical Team Distro'!AB:AB)),0),0)</f>
        <v>0</v>
      </c>
      <c r="J7" s="68">
        <f>IFERROR(IF($BS7&gt;=J$2,(SUMIF('Lab Distro'!$A:$A,'Lab By Fund'!$A:$A,'Lab Distro'!AC:AC)+SUMIF('Clinical Team Distro'!$A:$A,'Lab By Fund'!$A:$A,'Clinical Team Distro'!AC:AC)),0),0)</f>
        <v>0</v>
      </c>
      <c r="K7" s="68">
        <f>IFERROR(IF($BS7&gt;=K$2,(SUMIF('Lab Distro'!$A:$A,'Lab By Fund'!$A:$A,'Lab Distro'!AD:AD)+SUMIF('Clinical Team Distro'!$A:$A,'Lab By Fund'!$A:$A,'Clinical Team Distro'!AD:AD)),0),0)</f>
        <v>0</v>
      </c>
      <c r="L7" s="68">
        <f>IFERROR(IF($BS7&gt;=L$2,(SUMIF('Lab Distro'!$A:$A,'Lab By Fund'!$A:$A,'Lab Distro'!AE:AE)+SUMIF('Clinical Team Distro'!$A:$A,'Lab By Fund'!$A:$A,'Clinical Team Distro'!AE:AE)),0),0)</f>
        <v>0</v>
      </c>
      <c r="M7" s="68">
        <f>IFERROR(IF($BS7&gt;=M$2,(SUMIF('Lab Distro'!$A:$A,'Lab By Fund'!$A:$A,'Lab Distro'!AF:AF)+SUMIF('Clinical Team Distro'!$A:$A,'Lab By Fund'!$A:$A,'Clinical Team Distro'!AF:AF)),0),0)</f>
        <v>0</v>
      </c>
      <c r="N7" s="68">
        <f>IFERROR(IF($BS7&gt;=N$2,(SUMIF('Lab Distro'!$A:$A,'Lab By Fund'!$A:$A,'Lab Distro'!AG:AG)+SUMIF('Clinical Team Distro'!$A:$A,'Lab By Fund'!$A:$A,'Clinical Team Distro'!AG:AG)),0),0)</f>
        <v>0</v>
      </c>
      <c r="O7" s="68">
        <f>IFERROR(IF($BS7&gt;=O$2,(SUMIF('Lab Distro'!$A:$A,'Lab By Fund'!$A:$A,'Lab Distro'!AH:AH)+SUMIF('Clinical Team Distro'!$A:$A,'Lab By Fund'!$A:$A,'Clinical Team Distro'!AH:AH)),0),0)</f>
        <v>0</v>
      </c>
      <c r="P7" s="59">
        <f t="shared" si="16"/>
        <v>0</v>
      </c>
      <c r="Q7" s="59">
        <f t="shared" si="4"/>
        <v>0</v>
      </c>
      <c r="R7" s="59">
        <f t="shared" si="5"/>
        <v>0</v>
      </c>
      <c r="S7" s="69">
        <f>SUMIF('Lab Distro'!$A:$A,'Lab By Fund'!$A:$A,'Lab Distro'!AK:AK)+SUMIF('Clinical Team Distro'!$A:$A,'Lab By Fund'!$A:$A,'Clinical Team Distro'!AK:AK)</f>
        <v>0</v>
      </c>
      <c r="T7" s="69">
        <f>SUMIF('Lab Distro'!$A:$A,'Lab By Fund'!$A:$A,'Lab Distro'!AL:AL)+SUMIF('Clinical Team Distro'!$A:$A,'Lab By Fund'!$A:$A,'Clinical Team Distro'!AL:AL)</f>
        <v>0</v>
      </c>
      <c r="U7" s="69">
        <f>SUMIF('Lab Distro'!$A:$A,'Lab By Fund'!$A:$A,'Lab Distro'!AM:AM)+SUMIF('Clinical Team Distro'!$A:$A,'Lab By Fund'!$A:$A,'Clinical Team Distro'!AM:AM)</f>
        <v>0</v>
      </c>
      <c r="V7" s="69">
        <f>SUMIF('Lab Distro'!$A:$A,'Lab By Fund'!$A:$A,'Lab Distro'!AN:AN)+SUMIF('Clinical Team Distro'!$A:$A,'Lab By Fund'!$A:$A,'Clinical Team Distro'!AN:AN)</f>
        <v>0</v>
      </c>
      <c r="W7" s="69">
        <f>SUMIF('Lab Distro'!$A:$A,'Lab By Fund'!$A:$A,'Lab Distro'!AO:AO)+SUMIF('Clinical Team Distro'!$A:$A,'Lab By Fund'!$A:$A,'Clinical Team Distro'!AO:AO)</f>
        <v>0</v>
      </c>
      <c r="X7" s="69">
        <f>SUMIF('Lab Distro'!$A:$A,'Lab By Fund'!$A:$A,'Lab Distro'!AP:AP)+SUMIF('Clinical Team Distro'!$A:$A,'Lab By Fund'!$A:$A,'Clinical Team Distro'!AP:AP)</f>
        <v>0</v>
      </c>
      <c r="Y7" s="69">
        <f>SUMIF('Lab Distro'!$A:$A,'Lab By Fund'!$A:$A,'Lab Distro'!AQ:AQ)+SUMIF('Clinical Team Distro'!$A:$A,'Lab By Fund'!$A:$A,'Clinical Team Distro'!AQ:AQ)</f>
        <v>0</v>
      </c>
      <c r="Z7" s="69">
        <f>SUMIF('Lab Distro'!$A:$A,'Lab By Fund'!$A:$A,'Lab Distro'!AR:AR)+SUMIF('Clinical Team Distro'!$A:$A,'Lab By Fund'!$A:$A,'Clinical Team Distro'!AR:AR)</f>
        <v>0</v>
      </c>
      <c r="AA7" s="69">
        <f>SUMIF('Lab Distro'!$A:$A,'Lab By Fund'!$A:$A,'Lab Distro'!AS:AS)+SUMIF('Clinical Team Distro'!$A:$A,'Lab By Fund'!$A:$A,'Clinical Team Distro'!AS:AS)</f>
        <v>0</v>
      </c>
      <c r="AB7" s="69">
        <f>SUMIF('Lab Distro'!$A:$A,'Lab By Fund'!$A:$A,'Lab Distro'!AT:AT)+SUMIF('Clinical Team Distro'!$A:$A,'Lab By Fund'!$A:$A,'Clinical Team Distro'!AT:AT)</f>
        <v>0</v>
      </c>
      <c r="AC7" s="69">
        <f>SUMIF('Lab Distro'!$A:$A,'Lab By Fund'!$A:$A,'Lab Distro'!AU:AU)+SUMIF('Clinical Team Distro'!$A:$A,'Lab By Fund'!$A:$A,'Clinical Team Distro'!AU:AU)</f>
        <v>0</v>
      </c>
      <c r="AD7" s="69">
        <f>SUMIF('Lab Distro'!$A:$A,'Lab By Fund'!$A:$A,'Lab Distro'!AV:AV)+SUMIF('Clinical Team Distro'!$A:$A,'Lab By Fund'!$A:$A,'Clinical Team Distro'!AV:AV)</f>
        <v>0</v>
      </c>
      <c r="AE7" s="60">
        <f t="shared" si="6"/>
        <v>0</v>
      </c>
      <c r="AF7" s="60">
        <f t="shared" si="7"/>
        <v>0</v>
      </c>
      <c r="AG7" s="60">
        <f t="shared" si="8"/>
        <v>0</v>
      </c>
      <c r="AH7" s="68">
        <f>IFERROR(IF(BS7&gt;=AH$2,(SUMIF('PI Salary Grid'!$B$36:$B$59,'Lab By Fund'!$A:$A,'PI Salary Grid'!F$36:F$59)),0),0)</f>
        <v>0</v>
      </c>
      <c r="AI7" s="68">
        <f>IFERROR(IF($BS7&gt;=AI$2,(SUMIF('PI Salary Grid'!$B$36:$B$59,'Lab By Fund'!$A:$A,'PI Salary Grid'!G$36:G$59)),0),0)</f>
        <v>0</v>
      </c>
      <c r="AJ7" s="68">
        <f>IFERROR(IF($BS7&gt;=AJ$2,(SUMIF('PI Salary Grid'!$B$36:$B$59,'Lab By Fund'!$A:$A,'PI Salary Grid'!H$36:H$59)),0),0)</f>
        <v>0</v>
      </c>
      <c r="AK7" s="68">
        <f>IFERROR(IF($BS7&gt;=AK$2,(SUMIF('PI Salary Grid'!$B$36:$B$59,'Lab By Fund'!$A:$A,'PI Salary Grid'!I$36:I$59)),0),0)</f>
        <v>0</v>
      </c>
      <c r="AL7" s="68">
        <f>IFERROR(IF($BS7&gt;=AL$2,(SUMIF('PI Salary Grid'!$B$36:$B$59,'Lab By Fund'!$A:$A,'PI Salary Grid'!J$36:J$59)),0),0)</f>
        <v>0</v>
      </c>
      <c r="AM7" s="68">
        <f>IFERROR(IF($BS7&gt;=AM$2,(SUMIF('PI Salary Grid'!$B$36:$B$59,'Lab By Fund'!$A:$A,'PI Salary Grid'!K$36:K$59)),0),0)</f>
        <v>0</v>
      </c>
      <c r="AN7" s="68">
        <f>IFERROR(IF($BS7&gt;=AN$2,(SUMIF('PI Salary Grid'!$B$36:$B$59,'Lab By Fund'!$A:$A,'PI Salary Grid'!L$36:L$59)),0),0)</f>
        <v>0</v>
      </c>
      <c r="AO7" s="68">
        <f>IFERROR(IF($BS7&gt;=AO$2,(SUMIF('PI Salary Grid'!$B$36:$B$59,'Lab By Fund'!$A:$A,'PI Salary Grid'!M$36:M$59)),0),0)</f>
        <v>0</v>
      </c>
      <c r="AP7" s="68">
        <f>IFERROR(IF($BS7&gt;=AP$2,(SUMIF('PI Salary Grid'!$B$36:$B$59,'Lab By Fund'!$A:$A,'PI Salary Grid'!N$36:N$59)),0),0)</f>
        <v>0</v>
      </c>
      <c r="AQ7" s="68">
        <f>IFERROR(IF($BS7&gt;=AQ$2,(SUMIF('PI Salary Grid'!$B$36:$B$59,'Lab By Fund'!$A:$A,'PI Salary Grid'!O$36:O$59)),0),0)</f>
        <v>0</v>
      </c>
      <c r="AR7" s="68">
        <f>IFERROR(IF($BS7&gt;=AR$2,(SUMIF('PI Salary Grid'!$B$36:$B$59,'Lab By Fund'!$A:$A,'PI Salary Grid'!P$36:P$59)),0),0)</f>
        <v>0</v>
      </c>
      <c r="AS7" s="68">
        <f>IFERROR(IF($BS7&gt;=AS$2,(SUMIF('PI Salary Grid'!$B$36:$B$59,'Lab By Fund'!$A:$A,'PI Salary Grid'!Q$36:Q$59)),0),0)</f>
        <v>0</v>
      </c>
      <c r="AT7" s="59">
        <f t="shared" si="0"/>
        <v>0</v>
      </c>
      <c r="AU7" s="59">
        <f t="shared" si="1"/>
        <v>0</v>
      </c>
      <c r="AV7" s="59">
        <f t="shared" si="2"/>
        <v>0</v>
      </c>
      <c r="AW7" s="59">
        <f t="shared" si="9"/>
        <v>0</v>
      </c>
      <c r="AX7" s="68">
        <f>IFERROR(IF($BS7&gt;=AX$2,(SUMIF('PI Salary Grid'!$B$36:$B$59,'Lab By Fund'!$A:$A,'PI Salary Grid'!AK$36:AK$59)),0),0)</f>
        <v>0</v>
      </c>
      <c r="AY7" s="68">
        <f>IFERROR(IF($BS7&gt;=AY$2,(SUMIF('PI Salary Grid'!$B$36:$B$59,'Lab By Fund'!$A:$A,'PI Salary Grid'!AL$36:AL$59)),0),0)</f>
        <v>0</v>
      </c>
      <c r="AZ7" s="68">
        <f>IFERROR(IF($BS7&gt;=AZ$2,(SUMIF('PI Salary Grid'!$B$36:$B$59,'Lab By Fund'!$A:$A,'PI Salary Grid'!AM$36:AM$59)),0),0)</f>
        <v>0</v>
      </c>
      <c r="BA7" s="68">
        <f>IFERROR(IF($BS7&gt;=BA$2,(SUMIF('PI Salary Grid'!$B$36:$B$59,'Lab By Fund'!$A:$A,'PI Salary Grid'!AN$36:AN$59)),0),0)</f>
        <v>0</v>
      </c>
      <c r="BB7" s="68">
        <f>IFERROR(IF($BS7&gt;=BB$2,(SUMIF('PI Salary Grid'!$B$36:$B$59,'Lab By Fund'!$A:$A,'PI Salary Grid'!AO$36:AO$59)),0),0)</f>
        <v>0</v>
      </c>
      <c r="BC7" s="68">
        <f>IFERROR(IF($BS7&gt;=BC$2,(SUMIF('PI Salary Grid'!$B$36:$B$59,'Lab By Fund'!$A:$A,'PI Salary Grid'!AP$36:AP$59)),0),0)</f>
        <v>0</v>
      </c>
      <c r="BD7" s="68">
        <f>IFERROR(IF($BS7&gt;=BD$2,(SUMIF('PI Salary Grid'!$B$36:$B$59,'Lab By Fund'!$A:$A,'PI Salary Grid'!AQ$36:AQ$59)),0),0)</f>
        <v>0</v>
      </c>
      <c r="BE7" s="68">
        <f>IFERROR(IF($BS7&gt;=BE$2,(SUMIF('PI Salary Grid'!$B$36:$B$59,'Lab By Fund'!$A:$A,'PI Salary Grid'!AR$36:AR$59)),0),0)</f>
        <v>0</v>
      </c>
      <c r="BF7" s="68">
        <f>IFERROR(IF($BS7&gt;=BF$2,(SUMIF('PI Salary Grid'!$B$36:$B$59,'Lab By Fund'!$A:$A,'PI Salary Grid'!AS$36:AS$59)),0),0)</f>
        <v>0</v>
      </c>
      <c r="BG7" s="68">
        <f>IFERROR(IF($BS7&gt;=BG$2,(SUMIF('PI Salary Grid'!$B$36:$B$59,'Lab By Fund'!$A:$A,'PI Salary Grid'!AT$36:AT$59)),0),0)</f>
        <v>0</v>
      </c>
      <c r="BH7" s="68">
        <f>IFERROR(IF($BS7&gt;=BH$2,(SUMIF('PI Salary Grid'!$B$36:$B$59,'Lab By Fund'!$A:$A,'PI Salary Grid'!AU$36:AU$59)),0),0)</f>
        <v>0</v>
      </c>
      <c r="BI7" s="68">
        <f>IFERROR(IF($BS7&gt;=BI$2,(SUMIF('PI Salary Grid'!$B$36:$B$59,'Lab By Fund'!$A:$A,'PI Salary Grid'!AV$36:AV$59)),0),0)</f>
        <v>0</v>
      </c>
      <c r="BJ7" s="60">
        <f t="shared" si="10"/>
        <v>0</v>
      </c>
      <c r="BK7" s="60">
        <f t="shared" si="11"/>
        <v>0</v>
      </c>
      <c r="BL7" s="60">
        <f t="shared" si="12"/>
        <v>0</v>
      </c>
      <c r="BM7" s="60">
        <f t="shared" si="13"/>
        <v>0</v>
      </c>
      <c r="BO7" s="54">
        <f>IFERROR(INDEX('Grants balances'!$G$4:$G$20,MATCH(A7,'Grants balances'!$A$4:$A$20,0)),0)</f>
        <v>0</v>
      </c>
      <c r="BP7" s="61">
        <f t="shared" si="3"/>
        <v>0</v>
      </c>
      <c r="BQ7" s="108">
        <f t="shared" si="14"/>
        <v>0</v>
      </c>
      <c r="BR7" s="70">
        <f t="shared" si="15"/>
        <v>0</v>
      </c>
      <c r="BS7" s="58">
        <f>IFERROR((INDEX(GrantList[Budget End Date],MATCH(A7,GrantList[Fund],0))),0)</f>
        <v>0</v>
      </c>
    </row>
    <row r="8" spans="1:71">
      <c r="A8" s="66">
        <f>'Grants List'!A7</f>
        <v>0</v>
      </c>
      <c r="B8" s="67">
        <f>'Grants List'!D7</f>
        <v>0</v>
      </c>
      <c r="C8" s="109">
        <f>COUNTIF('Lab Distro'!$A$5:$A$447,A8)+COUNTIF('Clinical Team Distro'!$A$5:$A452,A8)</f>
        <v>0</v>
      </c>
      <c r="D8" s="68">
        <f>IFERROR(IF($BS8&gt;=D$2,(SUMIF('Lab Distro'!$A:$A,'Lab By Fund'!$A:$A,'Lab Distro'!W:W)+SUMIF('Clinical Team Distro'!$A:$A,'Lab By Fund'!$A:$A,'Clinical Team Distro'!W:W)),0),0)</f>
        <v>0</v>
      </c>
      <c r="E8" s="68">
        <f>IFERROR(IF($BS8&gt;=E$2,(SUMIF('Lab Distro'!$A:$A,'Lab By Fund'!$A:$A,'Lab Distro'!X:X)+SUMIF('Clinical Team Distro'!$A:$A,'Lab By Fund'!$A:$A,'Clinical Team Distro'!X:X)),0),0)</f>
        <v>0</v>
      </c>
      <c r="F8" s="68">
        <f>IFERROR(IF($BS8&gt;=F$2,(SUMIF('Lab Distro'!$A:$A,'Lab By Fund'!$A:$A,'Lab Distro'!Y:Y)+SUMIF('Clinical Team Distro'!$A:$A,'Lab By Fund'!$A:$A,'Clinical Team Distro'!Y:Y)),0),0)</f>
        <v>0</v>
      </c>
      <c r="G8" s="68">
        <f>IFERROR(IF($BS8&gt;=G$2,(SUMIF('Lab Distro'!$A:$A,'Lab By Fund'!$A:$A,'Lab Distro'!Z:Z)+SUMIF('Clinical Team Distro'!$A:$A,'Lab By Fund'!$A:$A,'Clinical Team Distro'!Z:Z)),0),0)</f>
        <v>0</v>
      </c>
      <c r="H8" s="68">
        <f>IFERROR(IF($BS8&gt;=H$2,(SUMIF('Lab Distro'!$A:$A,'Lab By Fund'!$A:$A,'Lab Distro'!AA:AA)+SUMIF('Clinical Team Distro'!$A:$A,'Lab By Fund'!$A:$A,'Clinical Team Distro'!AA:AA)),0),0)</f>
        <v>0</v>
      </c>
      <c r="I8" s="68">
        <f>IFERROR(IF($BS8&gt;=I$2,(SUMIF('Lab Distro'!$A:$A,'Lab By Fund'!$A:$A,'Lab Distro'!AB:AB)+SUMIF('Clinical Team Distro'!$A:$A,'Lab By Fund'!$A:$A,'Clinical Team Distro'!AB:AB)),0),0)</f>
        <v>0</v>
      </c>
      <c r="J8" s="68">
        <f>IFERROR(IF($BS8&gt;=J$2,(SUMIF('Lab Distro'!$A:$A,'Lab By Fund'!$A:$A,'Lab Distro'!AC:AC)+SUMIF('Clinical Team Distro'!$A:$A,'Lab By Fund'!$A:$A,'Clinical Team Distro'!AC:AC)),0),0)</f>
        <v>0</v>
      </c>
      <c r="K8" s="68">
        <f>IFERROR(IF($BS8&gt;=K$2,(SUMIF('Lab Distro'!$A:$A,'Lab By Fund'!$A:$A,'Lab Distro'!AD:AD)+SUMIF('Clinical Team Distro'!$A:$A,'Lab By Fund'!$A:$A,'Clinical Team Distro'!AD:AD)),0),0)</f>
        <v>0</v>
      </c>
      <c r="L8" s="68">
        <f>IFERROR(IF($BS8&gt;=L$2,(SUMIF('Lab Distro'!$A:$A,'Lab By Fund'!$A:$A,'Lab Distro'!AE:AE)+SUMIF('Clinical Team Distro'!$A:$A,'Lab By Fund'!$A:$A,'Clinical Team Distro'!AE:AE)),0),0)</f>
        <v>0</v>
      </c>
      <c r="M8" s="68">
        <f>IFERROR(IF($BS8&gt;=M$2,(SUMIF('Lab Distro'!$A:$A,'Lab By Fund'!$A:$A,'Lab Distro'!AF:AF)+SUMIF('Clinical Team Distro'!$A:$A,'Lab By Fund'!$A:$A,'Clinical Team Distro'!AF:AF)),0),0)</f>
        <v>0</v>
      </c>
      <c r="N8" s="68">
        <f>IFERROR(IF($BS8&gt;=N$2,(SUMIF('Lab Distro'!$A:$A,'Lab By Fund'!$A:$A,'Lab Distro'!AG:AG)+SUMIF('Clinical Team Distro'!$A:$A,'Lab By Fund'!$A:$A,'Clinical Team Distro'!AG:AG)),0),0)</f>
        <v>0</v>
      </c>
      <c r="O8" s="68">
        <f>IFERROR(IF($BS8&gt;=O$2,(SUMIF('Lab Distro'!$A:$A,'Lab By Fund'!$A:$A,'Lab Distro'!AH:AH)+SUMIF('Clinical Team Distro'!$A:$A,'Lab By Fund'!$A:$A,'Clinical Team Distro'!AH:AH)),0),0)</f>
        <v>0</v>
      </c>
      <c r="P8" s="59">
        <f t="shared" si="16"/>
        <v>0</v>
      </c>
      <c r="Q8" s="59">
        <f t="shared" si="4"/>
        <v>0</v>
      </c>
      <c r="R8" s="59">
        <f t="shared" si="5"/>
        <v>0</v>
      </c>
      <c r="S8" s="69">
        <f>SUMIF('Lab Distro'!$A:$A,'Lab By Fund'!$A:$A,'Lab Distro'!AK:AK)+SUMIF('Clinical Team Distro'!$A:$A,'Lab By Fund'!$A:$A,'Clinical Team Distro'!AK:AK)</f>
        <v>0</v>
      </c>
      <c r="T8" s="69">
        <f>SUMIF('Lab Distro'!$A:$A,'Lab By Fund'!$A:$A,'Lab Distro'!AL:AL)+SUMIF('Clinical Team Distro'!$A:$A,'Lab By Fund'!$A:$A,'Clinical Team Distro'!AL:AL)</f>
        <v>0</v>
      </c>
      <c r="U8" s="69">
        <f>SUMIF('Lab Distro'!$A:$A,'Lab By Fund'!$A:$A,'Lab Distro'!AM:AM)+SUMIF('Clinical Team Distro'!$A:$A,'Lab By Fund'!$A:$A,'Clinical Team Distro'!AM:AM)</f>
        <v>0</v>
      </c>
      <c r="V8" s="69">
        <f>SUMIF('Lab Distro'!$A:$A,'Lab By Fund'!$A:$A,'Lab Distro'!AN:AN)+SUMIF('Clinical Team Distro'!$A:$A,'Lab By Fund'!$A:$A,'Clinical Team Distro'!AN:AN)</f>
        <v>0</v>
      </c>
      <c r="W8" s="69">
        <f>SUMIF('Lab Distro'!$A:$A,'Lab By Fund'!$A:$A,'Lab Distro'!AO:AO)+SUMIF('Clinical Team Distro'!$A:$A,'Lab By Fund'!$A:$A,'Clinical Team Distro'!AO:AO)</f>
        <v>0</v>
      </c>
      <c r="X8" s="69">
        <f>SUMIF('Lab Distro'!$A:$A,'Lab By Fund'!$A:$A,'Lab Distro'!AP:AP)+SUMIF('Clinical Team Distro'!$A:$A,'Lab By Fund'!$A:$A,'Clinical Team Distro'!AP:AP)</f>
        <v>0</v>
      </c>
      <c r="Y8" s="69">
        <f>SUMIF('Lab Distro'!$A:$A,'Lab By Fund'!$A:$A,'Lab Distro'!AQ:AQ)+SUMIF('Clinical Team Distro'!$A:$A,'Lab By Fund'!$A:$A,'Clinical Team Distro'!AQ:AQ)</f>
        <v>0</v>
      </c>
      <c r="Z8" s="69">
        <f>SUMIF('Lab Distro'!$A:$A,'Lab By Fund'!$A:$A,'Lab Distro'!AR:AR)+SUMIF('Clinical Team Distro'!$A:$A,'Lab By Fund'!$A:$A,'Clinical Team Distro'!AR:AR)</f>
        <v>0</v>
      </c>
      <c r="AA8" s="69">
        <f>SUMIF('Lab Distro'!$A:$A,'Lab By Fund'!$A:$A,'Lab Distro'!AS:AS)+SUMIF('Clinical Team Distro'!$A:$A,'Lab By Fund'!$A:$A,'Clinical Team Distro'!AS:AS)</f>
        <v>0</v>
      </c>
      <c r="AB8" s="69">
        <f>SUMIF('Lab Distro'!$A:$A,'Lab By Fund'!$A:$A,'Lab Distro'!AT:AT)+SUMIF('Clinical Team Distro'!$A:$A,'Lab By Fund'!$A:$A,'Clinical Team Distro'!AT:AT)</f>
        <v>0</v>
      </c>
      <c r="AC8" s="69">
        <f>SUMIF('Lab Distro'!$A:$A,'Lab By Fund'!$A:$A,'Lab Distro'!AU:AU)+SUMIF('Clinical Team Distro'!$A:$A,'Lab By Fund'!$A:$A,'Clinical Team Distro'!AU:AU)</f>
        <v>0</v>
      </c>
      <c r="AD8" s="69">
        <f>SUMIF('Lab Distro'!$A:$A,'Lab By Fund'!$A:$A,'Lab Distro'!AV:AV)+SUMIF('Clinical Team Distro'!$A:$A,'Lab By Fund'!$A:$A,'Clinical Team Distro'!AV:AV)</f>
        <v>0</v>
      </c>
      <c r="AE8" s="60">
        <f t="shared" si="6"/>
        <v>0</v>
      </c>
      <c r="AF8" s="60">
        <f t="shared" si="7"/>
        <v>0</v>
      </c>
      <c r="AG8" s="60">
        <f t="shared" si="8"/>
        <v>0</v>
      </c>
      <c r="AH8" s="68">
        <f>IFERROR(IF(BS8&gt;=AH$2,(SUMIF('PI Salary Grid'!$B$36:$B$59,'Lab By Fund'!$A:$A,'PI Salary Grid'!F$36:F$59)),0),0)</f>
        <v>0</v>
      </c>
      <c r="AI8" s="68">
        <f>IFERROR(IF($BS8&gt;=AI$2,(SUMIF('PI Salary Grid'!$B$36:$B$59,'Lab By Fund'!$A:$A,'PI Salary Grid'!G$36:G$59)),0),0)</f>
        <v>0</v>
      </c>
      <c r="AJ8" s="68">
        <f>IFERROR(IF($BS8&gt;=AJ$2,(SUMIF('PI Salary Grid'!$B$36:$B$59,'Lab By Fund'!$A:$A,'PI Salary Grid'!H$36:H$59)),0),0)</f>
        <v>0</v>
      </c>
      <c r="AK8" s="68">
        <f>IFERROR(IF($BS8&gt;=AK$2,(SUMIF('PI Salary Grid'!$B$36:$B$59,'Lab By Fund'!$A:$A,'PI Salary Grid'!I$36:I$59)),0),0)</f>
        <v>0</v>
      </c>
      <c r="AL8" s="68">
        <f>IFERROR(IF($BS8&gt;=AL$2,(SUMIF('PI Salary Grid'!$B$36:$B$59,'Lab By Fund'!$A:$A,'PI Salary Grid'!J$36:J$59)),0),0)</f>
        <v>0</v>
      </c>
      <c r="AM8" s="68">
        <f>IFERROR(IF($BS8&gt;=AM$2,(SUMIF('PI Salary Grid'!$B$36:$B$59,'Lab By Fund'!$A:$A,'PI Salary Grid'!K$36:K$59)),0),0)</f>
        <v>0</v>
      </c>
      <c r="AN8" s="68">
        <f>IFERROR(IF($BS8&gt;=AN$2,(SUMIF('PI Salary Grid'!$B$36:$B$59,'Lab By Fund'!$A:$A,'PI Salary Grid'!L$36:L$59)),0),0)</f>
        <v>0</v>
      </c>
      <c r="AO8" s="68">
        <f>IFERROR(IF($BS8&gt;=AO$2,(SUMIF('PI Salary Grid'!$B$36:$B$59,'Lab By Fund'!$A:$A,'PI Salary Grid'!M$36:M$59)),0),0)</f>
        <v>0</v>
      </c>
      <c r="AP8" s="68">
        <f>IFERROR(IF($BS8&gt;=AP$2,(SUMIF('PI Salary Grid'!$B$36:$B$59,'Lab By Fund'!$A:$A,'PI Salary Grid'!N$36:N$59)),0),0)</f>
        <v>0</v>
      </c>
      <c r="AQ8" s="68">
        <f>IFERROR(IF($BS8&gt;=AQ$2,(SUMIF('PI Salary Grid'!$B$36:$B$59,'Lab By Fund'!$A:$A,'PI Salary Grid'!O$36:O$59)),0),0)</f>
        <v>0</v>
      </c>
      <c r="AR8" s="68">
        <f>IFERROR(IF($BS8&gt;=AR$2,(SUMIF('PI Salary Grid'!$B$36:$B$59,'Lab By Fund'!$A:$A,'PI Salary Grid'!P$36:P$59)),0),0)</f>
        <v>0</v>
      </c>
      <c r="AS8" s="68">
        <f>IFERROR(IF($BS8&gt;=AS$2,(SUMIF('PI Salary Grid'!$B$36:$B$59,'Lab By Fund'!$A:$A,'PI Salary Grid'!Q$36:Q$59)),0),0)</f>
        <v>0</v>
      </c>
      <c r="AT8" s="59">
        <f t="shared" si="0"/>
        <v>0</v>
      </c>
      <c r="AU8" s="59">
        <f t="shared" si="1"/>
        <v>0</v>
      </c>
      <c r="AV8" s="59">
        <f t="shared" si="2"/>
        <v>0</v>
      </c>
      <c r="AW8" s="59">
        <f t="shared" si="9"/>
        <v>0</v>
      </c>
      <c r="AX8" s="68">
        <f>IFERROR(IF($BS8&gt;=AX$2,(SUMIF('PI Salary Grid'!$B$36:$B$59,'Lab By Fund'!$A:$A,'PI Salary Grid'!AK$36:AK$59)),0),0)</f>
        <v>0</v>
      </c>
      <c r="AY8" s="68">
        <f>IFERROR(IF($BS8&gt;=AY$2,(SUMIF('PI Salary Grid'!$B$36:$B$59,'Lab By Fund'!$A:$A,'PI Salary Grid'!AL$36:AL$59)),0),0)</f>
        <v>0</v>
      </c>
      <c r="AZ8" s="68">
        <f>IFERROR(IF($BS8&gt;=AZ$2,(SUMIF('PI Salary Grid'!$B$36:$B$59,'Lab By Fund'!$A:$A,'PI Salary Grid'!AM$36:AM$59)),0),0)</f>
        <v>0</v>
      </c>
      <c r="BA8" s="68">
        <f>IFERROR(IF($BS8&gt;=BA$2,(SUMIF('PI Salary Grid'!$B$36:$B$59,'Lab By Fund'!$A:$A,'PI Salary Grid'!AN$36:AN$59)),0),0)</f>
        <v>0</v>
      </c>
      <c r="BB8" s="68">
        <f>IFERROR(IF($BS8&gt;=BB$2,(SUMIF('PI Salary Grid'!$B$36:$B$59,'Lab By Fund'!$A:$A,'PI Salary Grid'!AO$36:AO$59)),0),0)</f>
        <v>0</v>
      </c>
      <c r="BC8" s="68">
        <f>IFERROR(IF($BS8&gt;=BC$2,(SUMIF('PI Salary Grid'!$B$36:$B$59,'Lab By Fund'!$A:$A,'PI Salary Grid'!AP$36:AP$59)),0),0)</f>
        <v>0</v>
      </c>
      <c r="BD8" s="68">
        <f>IFERROR(IF($BS8&gt;=BD$2,(SUMIF('PI Salary Grid'!$B$36:$B$59,'Lab By Fund'!$A:$A,'PI Salary Grid'!AQ$36:AQ$59)),0),0)</f>
        <v>0</v>
      </c>
      <c r="BE8" s="68">
        <f>IFERROR(IF($BS8&gt;=BE$2,(SUMIF('PI Salary Grid'!$B$36:$B$59,'Lab By Fund'!$A:$A,'PI Salary Grid'!AR$36:AR$59)),0),0)</f>
        <v>0</v>
      </c>
      <c r="BF8" s="68">
        <f>IFERROR(IF($BS8&gt;=BF$2,(SUMIF('PI Salary Grid'!$B$36:$B$59,'Lab By Fund'!$A:$A,'PI Salary Grid'!AS$36:AS$59)),0),0)</f>
        <v>0</v>
      </c>
      <c r="BG8" s="68">
        <f>IFERROR(IF($BS8&gt;=BG$2,(SUMIF('PI Salary Grid'!$B$36:$B$59,'Lab By Fund'!$A:$A,'PI Salary Grid'!AT$36:AT$59)),0),0)</f>
        <v>0</v>
      </c>
      <c r="BH8" s="68">
        <f>IFERROR(IF($BS8&gt;=BH$2,(SUMIF('PI Salary Grid'!$B$36:$B$59,'Lab By Fund'!$A:$A,'PI Salary Grid'!AU$36:AU$59)),0),0)</f>
        <v>0</v>
      </c>
      <c r="BI8" s="68">
        <f>IFERROR(IF($BS8&gt;=BI$2,(SUMIF('PI Salary Grid'!$B$36:$B$59,'Lab By Fund'!$A:$A,'PI Salary Grid'!AV$36:AV$59)),0),0)</f>
        <v>0</v>
      </c>
      <c r="BJ8" s="60">
        <f t="shared" si="10"/>
        <v>0</v>
      </c>
      <c r="BK8" s="60">
        <f t="shared" si="11"/>
        <v>0</v>
      </c>
      <c r="BL8" s="60">
        <f t="shared" si="12"/>
        <v>0</v>
      </c>
      <c r="BM8" s="60">
        <f t="shared" si="13"/>
        <v>0</v>
      </c>
      <c r="BO8" s="54">
        <f>IFERROR(INDEX('Grants balances'!$G$4:$G$20,MATCH(A8,'Grants balances'!$A$4:$A$20,0)),0)</f>
        <v>0</v>
      </c>
      <c r="BP8" s="61">
        <f t="shared" si="3"/>
        <v>0</v>
      </c>
      <c r="BQ8" s="108">
        <f t="shared" si="14"/>
        <v>0</v>
      </c>
      <c r="BR8" s="70">
        <f t="shared" si="15"/>
        <v>0</v>
      </c>
      <c r="BS8" s="58">
        <f>IFERROR((INDEX(GrantList[Budget End Date],MATCH(A8,GrantList[Fund],0))),0)</f>
        <v>0</v>
      </c>
    </row>
    <row r="9" spans="1:71">
      <c r="A9" s="66">
        <f>'Grants List'!A8</f>
        <v>0</v>
      </c>
      <c r="B9" s="67">
        <f>'Grants List'!D8</f>
        <v>0</v>
      </c>
      <c r="C9" s="109">
        <f>COUNTIF('Lab Distro'!$A$5:$A$447,A9)+COUNTIF('Clinical Team Distro'!$A$5:$A453,A9)</f>
        <v>0</v>
      </c>
      <c r="D9" s="68">
        <f>IFERROR(IF($BS9&gt;=D$2,(SUMIF('Lab Distro'!$A:$A,'Lab By Fund'!$A:$A,'Lab Distro'!W:W)+SUMIF('Clinical Team Distro'!$A:$A,'Lab By Fund'!$A:$A,'Clinical Team Distro'!W:W)),0),0)</f>
        <v>0</v>
      </c>
      <c r="E9" s="68">
        <f>IFERROR(IF($BS9&gt;=E$2,(SUMIF('Lab Distro'!$A:$A,'Lab By Fund'!$A:$A,'Lab Distro'!X:X)+SUMIF('Clinical Team Distro'!$A:$A,'Lab By Fund'!$A:$A,'Clinical Team Distro'!X:X)),0),0)</f>
        <v>0</v>
      </c>
      <c r="F9" s="68">
        <f>IFERROR(IF($BS9&gt;=F$2,(SUMIF('Lab Distro'!$A:$A,'Lab By Fund'!$A:$A,'Lab Distro'!Y:Y)+SUMIF('Clinical Team Distro'!$A:$A,'Lab By Fund'!$A:$A,'Clinical Team Distro'!Y:Y)),0),0)</f>
        <v>0</v>
      </c>
      <c r="G9" s="68">
        <f>IFERROR(IF($BS9&gt;=G$2,(SUMIF('Lab Distro'!$A:$A,'Lab By Fund'!$A:$A,'Lab Distro'!Z:Z)+SUMIF('Clinical Team Distro'!$A:$A,'Lab By Fund'!$A:$A,'Clinical Team Distro'!Z:Z)),0),0)</f>
        <v>0</v>
      </c>
      <c r="H9" s="68">
        <f>IFERROR(IF($BS9&gt;=H$2,(SUMIF('Lab Distro'!$A:$A,'Lab By Fund'!$A:$A,'Lab Distro'!AA:AA)+SUMIF('Clinical Team Distro'!$A:$A,'Lab By Fund'!$A:$A,'Clinical Team Distro'!AA:AA)),0),0)</f>
        <v>0</v>
      </c>
      <c r="I9" s="68">
        <f>IFERROR(IF($BS9&gt;=I$2,(SUMIF('Lab Distro'!$A:$A,'Lab By Fund'!$A:$A,'Lab Distro'!AB:AB)+SUMIF('Clinical Team Distro'!$A:$A,'Lab By Fund'!$A:$A,'Clinical Team Distro'!AB:AB)),0),0)</f>
        <v>0</v>
      </c>
      <c r="J9" s="68">
        <f>IFERROR(IF($BS9&gt;=J$2,(SUMIF('Lab Distro'!$A:$A,'Lab By Fund'!$A:$A,'Lab Distro'!AC:AC)+SUMIF('Clinical Team Distro'!$A:$A,'Lab By Fund'!$A:$A,'Clinical Team Distro'!AC:AC)),0),0)</f>
        <v>0</v>
      </c>
      <c r="K9" s="68">
        <f>IFERROR(IF($BS9&gt;=K$2,(SUMIF('Lab Distro'!$A:$A,'Lab By Fund'!$A:$A,'Lab Distro'!AD:AD)+SUMIF('Clinical Team Distro'!$A:$A,'Lab By Fund'!$A:$A,'Clinical Team Distro'!AD:AD)),0),0)</f>
        <v>0</v>
      </c>
      <c r="L9" s="68">
        <f>IFERROR(IF($BS9&gt;=L$2,(SUMIF('Lab Distro'!$A:$A,'Lab By Fund'!$A:$A,'Lab Distro'!AE:AE)+SUMIF('Clinical Team Distro'!$A:$A,'Lab By Fund'!$A:$A,'Clinical Team Distro'!AE:AE)),0),0)</f>
        <v>0</v>
      </c>
      <c r="M9" s="68">
        <f>IFERROR(IF($BS9&gt;=M$2,(SUMIF('Lab Distro'!$A:$A,'Lab By Fund'!$A:$A,'Lab Distro'!AF:AF)+SUMIF('Clinical Team Distro'!$A:$A,'Lab By Fund'!$A:$A,'Clinical Team Distro'!AF:AF)),0),0)</f>
        <v>0</v>
      </c>
      <c r="N9" s="68">
        <f>IFERROR(IF($BS9&gt;=N$2,(SUMIF('Lab Distro'!$A:$A,'Lab By Fund'!$A:$A,'Lab Distro'!AG:AG)+SUMIF('Clinical Team Distro'!$A:$A,'Lab By Fund'!$A:$A,'Clinical Team Distro'!AG:AG)),0),0)</f>
        <v>0</v>
      </c>
      <c r="O9" s="68">
        <f>IFERROR(IF($BS9&gt;=O$2,(SUMIF('Lab Distro'!$A:$A,'Lab By Fund'!$A:$A,'Lab Distro'!AH:AH)+SUMIF('Clinical Team Distro'!$A:$A,'Lab By Fund'!$A:$A,'Clinical Team Distro'!AH:AH)),0),0)</f>
        <v>0</v>
      </c>
      <c r="P9" s="59">
        <f t="shared" si="16"/>
        <v>0</v>
      </c>
      <c r="Q9" s="59">
        <f t="shared" si="4"/>
        <v>0</v>
      </c>
      <c r="R9" s="59">
        <f t="shared" si="5"/>
        <v>0</v>
      </c>
      <c r="S9" s="69">
        <f>SUMIF('Lab Distro'!$A:$A,'Lab By Fund'!$A:$A,'Lab Distro'!AK:AK)+SUMIF('Clinical Team Distro'!$A:$A,'Lab By Fund'!$A:$A,'Clinical Team Distro'!AK:AK)</f>
        <v>0</v>
      </c>
      <c r="T9" s="69">
        <f>SUMIF('Lab Distro'!$A:$A,'Lab By Fund'!$A:$A,'Lab Distro'!AL:AL)+SUMIF('Clinical Team Distro'!$A:$A,'Lab By Fund'!$A:$A,'Clinical Team Distro'!AL:AL)</f>
        <v>0</v>
      </c>
      <c r="U9" s="69">
        <f>SUMIF('Lab Distro'!$A:$A,'Lab By Fund'!$A:$A,'Lab Distro'!AM:AM)+SUMIF('Clinical Team Distro'!$A:$A,'Lab By Fund'!$A:$A,'Clinical Team Distro'!AM:AM)</f>
        <v>0</v>
      </c>
      <c r="V9" s="69">
        <f>SUMIF('Lab Distro'!$A:$A,'Lab By Fund'!$A:$A,'Lab Distro'!AN:AN)+SUMIF('Clinical Team Distro'!$A:$A,'Lab By Fund'!$A:$A,'Clinical Team Distro'!AN:AN)</f>
        <v>0</v>
      </c>
      <c r="W9" s="69">
        <f>SUMIF('Lab Distro'!$A:$A,'Lab By Fund'!$A:$A,'Lab Distro'!AO:AO)+SUMIF('Clinical Team Distro'!$A:$A,'Lab By Fund'!$A:$A,'Clinical Team Distro'!AO:AO)</f>
        <v>0</v>
      </c>
      <c r="X9" s="69">
        <f>SUMIF('Lab Distro'!$A:$A,'Lab By Fund'!$A:$A,'Lab Distro'!AP:AP)+SUMIF('Clinical Team Distro'!$A:$A,'Lab By Fund'!$A:$A,'Clinical Team Distro'!AP:AP)</f>
        <v>0</v>
      </c>
      <c r="Y9" s="69">
        <f>SUMIF('Lab Distro'!$A:$A,'Lab By Fund'!$A:$A,'Lab Distro'!AQ:AQ)+SUMIF('Clinical Team Distro'!$A:$A,'Lab By Fund'!$A:$A,'Clinical Team Distro'!AQ:AQ)</f>
        <v>0</v>
      </c>
      <c r="Z9" s="69">
        <f>SUMIF('Lab Distro'!$A:$A,'Lab By Fund'!$A:$A,'Lab Distro'!AR:AR)+SUMIF('Clinical Team Distro'!$A:$A,'Lab By Fund'!$A:$A,'Clinical Team Distro'!AR:AR)</f>
        <v>0</v>
      </c>
      <c r="AA9" s="69">
        <f>SUMIF('Lab Distro'!$A:$A,'Lab By Fund'!$A:$A,'Lab Distro'!AS:AS)+SUMIF('Clinical Team Distro'!$A:$A,'Lab By Fund'!$A:$A,'Clinical Team Distro'!AS:AS)</f>
        <v>0</v>
      </c>
      <c r="AB9" s="69">
        <f>SUMIF('Lab Distro'!$A:$A,'Lab By Fund'!$A:$A,'Lab Distro'!AT:AT)+SUMIF('Clinical Team Distro'!$A:$A,'Lab By Fund'!$A:$A,'Clinical Team Distro'!AT:AT)</f>
        <v>0</v>
      </c>
      <c r="AC9" s="69">
        <f>SUMIF('Lab Distro'!$A:$A,'Lab By Fund'!$A:$A,'Lab Distro'!AU:AU)+SUMIF('Clinical Team Distro'!$A:$A,'Lab By Fund'!$A:$A,'Clinical Team Distro'!AU:AU)</f>
        <v>0</v>
      </c>
      <c r="AD9" s="69">
        <f>SUMIF('Lab Distro'!$A:$A,'Lab By Fund'!$A:$A,'Lab Distro'!AV:AV)+SUMIF('Clinical Team Distro'!$A:$A,'Lab By Fund'!$A:$A,'Clinical Team Distro'!AV:AV)</f>
        <v>0</v>
      </c>
      <c r="AE9" s="60">
        <f t="shared" si="6"/>
        <v>0</v>
      </c>
      <c r="AF9" s="60">
        <f t="shared" si="7"/>
        <v>0</v>
      </c>
      <c r="AG9" s="60">
        <f t="shared" si="8"/>
        <v>0</v>
      </c>
      <c r="AH9" s="68">
        <f>IFERROR(IF(BS9&gt;=AH$2,(SUMIF('PI Salary Grid'!$B$36:$B$59,'Lab By Fund'!$A:$A,'PI Salary Grid'!F$36:F$59)),0),0)</f>
        <v>0</v>
      </c>
      <c r="AI9" s="68">
        <f>IFERROR(IF($BS9&gt;=AI$2,(SUMIF('PI Salary Grid'!$B$36:$B$59,'Lab By Fund'!$A:$A,'PI Salary Grid'!G$36:G$59)),0),0)</f>
        <v>0</v>
      </c>
      <c r="AJ9" s="68">
        <f>IFERROR(IF($BS9&gt;=AJ$2,(SUMIF('PI Salary Grid'!$B$36:$B$59,'Lab By Fund'!$A:$A,'PI Salary Grid'!H$36:H$59)),0),0)</f>
        <v>0</v>
      </c>
      <c r="AK9" s="68">
        <f>IFERROR(IF($BS9&gt;=AK$2,(SUMIF('PI Salary Grid'!$B$36:$B$59,'Lab By Fund'!$A:$A,'PI Salary Grid'!I$36:I$59)),0),0)</f>
        <v>0</v>
      </c>
      <c r="AL9" s="68">
        <f>IFERROR(IF($BS9&gt;=AL$2,(SUMIF('PI Salary Grid'!$B$36:$B$59,'Lab By Fund'!$A:$A,'PI Salary Grid'!J$36:J$59)),0),0)</f>
        <v>0</v>
      </c>
      <c r="AM9" s="68">
        <f>IFERROR(IF($BS9&gt;=AM$2,(SUMIF('PI Salary Grid'!$B$36:$B$59,'Lab By Fund'!$A:$A,'PI Salary Grid'!K$36:K$59)),0),0)</f>
        <v>0</v>
      </c>
      <c r="AN9" s="68">
        <f>IFERROR(IF($BS9&gt;=AN$2,(SUMIF('PI Salary Grid'!$B$36:$B$59,'Lab By Fund'!$A:$A,'PI Salary Grid'!L$36:L$59)),0),0)</f>
        <v>0</v>
      </c>
      <c r="AO9" s="68">
        <f>IFERROR(IF($BS9&gt;=AO$2,(SUMIF('PI Salary Grid'!$B$36:$B$59,'Lab By Fund'!$A:$A,'PI Salary Grid'!M$36:M$59)),0),0)</f>
        <v>0</v>
      </c>
      <c r="AP9" s="68">
        <f>IFERROR(IF($BS9&gt;=AP$2,(SUMIF('PI Salary Grid'!$B$36:$B$59,'Lab By Fund'!$A:$A,'PI Salary Grid'!N$36:N$59)),0),0)</f>
        <v>0</v>
      </c>
      <c r="AQ9" s="68">
        <f>IFERROR(IF($BS9&gt;=AQ$2,(SUMIF('PI Salary Grid'!$B$36:$B$59,'Lab By Fund'!$A:$A,'PI Salary Grid'!O$36:O$59)),0),0)</f>
        <v>0</v>
      </c>
      <c r="AR9" s="68">
        <f>IFERROR(IF($BS9&gt;=AR$2,(SUMIF('PI Salary Grid'!$B$36:$B$59,'Lab By Fund'!$A:$A,'PI Salary Grid'!P$36:P$59)),0),0)</f>
        <v>0</v>
      </c>
      <c r="AS9" s="68">
        <f>IFERROR(IF($BS9&gt;=AS$2,(SUMIF('PI Salary Grid'!$B$36:$B$59,'Lab By Fund'!$A:$A,'PI Salary Grid'!Q$36:Q$59)),0),0)</f>
        <v>0</v>
      </c>
      <c r="AT9" s="59">
        <f t="shared" si="0"/>
        <v>0</v>
      </c>
      <c r="AU9" s="59">
        <f t="shared" si="1"/>
        <v>0</v>
      </c>
      <c r="AV9" s="59">
        <f t="shared" si="2"/>
        <v>0</v>
      </c>
      <c r="AW9" s="59">
        <f t="shared" si="9"/>
        <v>0</v>
      </c>
      <c r="AX9" s="68">
        <f>IFERROR(IF($BS9&gt;=AX$2,(SUMIF('PI Salary Grid'!$B$36:$B$59,'Lab By Fund'!$A:$A,'PI Salary Grid'!AK$36:AK$59)),0),0)</f>
        <v>0</v>
      </c>
      <c r="AY9" s="68">
        <f>IFERROR(IF($BS9&gt;=AY$2,(SUMIF('PI Salary Grid'!$B$36:$B$59,'Lab By Fund'!$A:$A,'PI Salary Grid'!AL$36:AL$59)),0),0)</f>
        <v>0</v>
      </c>
      <c r="AZ9" s="68">
        <f>IFERROR(IF($BS9&gt;=AZ$2,(SUMIF('PI Salary Grid'!$B$36:$B$59,'Lab By Fund'!$A:$A,'PI Salary Grid'!AM$36:AM$59)),0),0)</f>
        <v>0</v>
      </c>
      <c r="BA9" s="68">
        <f>IFERROR(IF($BS9&gt;=BA$2,(SUMIF('PI Salary Grid'!$B$36:$B$59,'Lab By Fund'!$A:$A,'PI Salary Grid'!AN$36:AN$59)),0),0)</f>
        <v>0</v>
      </c>
      <c r="BB9" s="68">
        <f>IFERROR(IF($BS9&gt;=BB$2,(SUMIF('PI Salary Grid'!$B$36:$B$59,'Lab By Fund'!$A:$A,'PI Salary Grid'!AO$36:AO$59)),0),0)</f>
        <v>0</v>
      </c>
      <c r="BC9" s="68">
        <f>IFERROR(IF($BS9&gt;=BC$2,(SUMIF('PI Salary Grid'!$B$36:$B$59,'Lab By Fund'!$A:$A,'PI Salary Grid'!AP$36:AP$59)),0),0)</f>
        <v>0</v>
      </c>
      <c r="BD9" s="68">
        <f>IFERROR(IF($BS9&gt;=BD$2,(SUMIF('PI Salary Grid'!$B$36:$B$59,'Lab By Fund'!$A:$A,'PI Salary Grid'!AQ$36:AQ$59)),0),0)</f>
        <v>0</v>
      </c>
      <c r="BE9" s="68">
        <f>IFERROR(IF($BS9&gt;=BE$2,(SUMIF('PI Salary Grid'!$B$36:$B$59,'Lab By Fund'!$A:$A,'PI Salary Grid'!AR$36:AR$59)),0),0)</f>
        <v>0</v>
      </c>
      <c r="BF9" s="68">
        <f>IFERROR(IF($BS9&gt;=BF$2,(SUMIF('PI Salary Grid'!$B$36:$B$59,'Lab By Fund'!$A:$A,'PI Salary Grid'!AS$36:AS$59)),0),0)</f>
        <v>0</v>
      </c>
      <c r="BG9" s="68">
        <f>IFERROR(IF($BS9&gt;=BG$2,(SUMIF('PI Salary Grid'!$B$36:$B$59,'Lab By Fund'!$A:$A,'PI Salary Grid'!AT$36:AT$59)),0),0)</f>
        <v>0</v>
      </c>
      <c r="BH9" s="68">
        <f>IFERROR(IF($BS9&gt;=BH$2,(SUMIF('PI Salary Grid'!$B$36:$B$59,'Lab By Fund'!$A:$A,'PI Salary Grid'!AU$36:AU$59)),0),0)</f>
        <v>0</v>
      </c>
      <c r="BI9" s="68">
        <f>IFERROR(IF($BS9&gt;=BI$2,(SUMIF('PI Salary Grid'!$B$36:$B$59,'Lab By Fund'!$A:$A,'PI Salary Grid'!AV$36:AV$59)),0),0)</f>
        <v>0</v>
      </c>
      <c r="BJ9" s="60">
        <f t="shared" si="10"/>
        <v>0</v>
      </c>
      <c r="BK9" s="60">
        <f t="shared" si="11"/>
        <v>0</v>
      </c>
      <c r="BL9" s="60">
        <f t="shared" si="12"/>
        <v>0</v>
      </c>
      <c r="BM9" s="60">
        <f t="shared" si="13"/>
        <v>0</v>
      </c>
      <c r="BO9" s="54">
        <f>IFERROR(INDEX('Grants balances'!$G$4:$G$20,MATCH(A9,'Grants balances'!$A$4:$A$20,0)),0)</f>
        <v>0</v>
      </c>
      <c r="BP9" s="61">
        <f t="shared" si="3"/>
        <v>0</v>
      </c>
      <c r="BQ9" s="108">
        <f t="shared" si="14"/>
        <v>0</v>
      </c>
      <c r="BR9" s="70">
        <f t="shared" si="15"/>
        <v>0</v>
      </c>
      <c r="BS9" s="58">
        <f>IFERROR((INDEX(GrantList[Budget End Date],MATCH(A9,GrantList[Fund],0))),0)</f>
        <v>0</v>
      </c>
    </row>
    <row r="10" spans="1:71">
      <c r="A10" s="66">
        <f>'Grants List'!A9</f>
        <v>0</v>
      </c>
      <c r="B10" s="67">
        <f>'Grants List'!D9</f>
        <v>0</v>
      </c>
      <c r="C10" s="109">
        <f>COUNTIF('Lab Distro'!$A$5:$A$447,A10)+COUNTIF('Clinical Team Distro'!$A$5:$A454,A10)</f>
        <v>0</v>
      </c>
      <c r="D10" s="68">
        <f>IFERROR(IF($BS10&gt;=D$2,(SUMIF('Lab Distro'!$A:$A,'Lab By Fund'!$A:$A,'Lab Distro'!W:W)+SUMIF('Clinical Team Distro'!$A:$A,'Lab By Fund'!$A:$A,'Clinical Team Distro'!W:W)),0),0)</f>
        <v>0</v>
      </c>
      <c r="E10" s="68">
        <f>IFERROR(IF($BS10&gt;=E$2,(SUMIF('Lab Distro'!$A:$A,'Lab By Fund'!$A:$A,'Lab Distro'!X:X)+SUMIF('Clinical Team Distro'!$A:$A,'Lab By Fund'!$A:$A,'Clinical Team Distro'!X:X)),0),0)</f>
        <v>0</v>
      </c>
      <c r="F10" s="68">
        <f>IFERROR(IF($BS10&gt;=F$2,(SUMIF('Lab Distro'!$A:$A,'Lab By Fund'!$A:$A,'Lab Distro'!Y:Y)+SUMIF('Clinical Team Distro'!$A:$A,'Lab By Fund'!$A:$A,'Clinical Team Distro'!Y:Y)),0),0)</f>
        <v>0</v>
      </c>
      <c r="G10" s="68">
        <f>IFERROR(IF($BS10&gt;=G$2,(SUMIF('Lab Distro'!$A:$A,'Lab By Fund'!$A:$A,'Lab Distro'!Z:Z)+SUMIF('Clinical Team Distro'!$A:$A,'Lab By Fund'!$A:$A,'Clinical Team Distro'!Z:Z)),0),0)</f>
        <v>0</v>
      </c>
      <c r="H10" s="68">
        <f>IFERROR(IF($BS10&gt;=H$2,(SUMIF('Lab Distro'!$A:$A,'Lab By Fund'!$A:$A,'Lab Distro'!AA:AA)+SUMIF('Clinical Team Distro'!$A:$A,'Lab By Fund'!$A:$A,'Clinical Team Distro'!AA:AA)),0),0)</f>
        <v>0</v>
      </c>
      <c r="I10" s="68">
        <f>IFERROR(IF($BS10&gt;=I$2,(SUMIF('Lab Distro'!$A:$A,'Lab By Fund'!$A:$A,'Lab Distro'!AB:AB)+SUMIF('Clinical Team Distro'!$A:$A,'Lab By Fund'!$A:$A,'Clinical Team Distro'!AB:AB)),0),0)</f>
        <v>0</v>
      </c>
      <c r="J10" s="68">
        <f>IFERROR(IF($BS10&gt;=J$2,(SUMIF('Lab Distro'!$A:$A,'Lab By Fund'!$A:$A,'Lab Distro'!AC:AC)+SUMIF('Clinical Team Distro'!$A:$A,'Lab By Fund'!$A:$A,'Clinical Team Distro'!AC:AC)),0),0)</f>
        <v>0</v>
      </c>
      <c r="K10" s="68">
        <f>IFERROR(IF($BS10&gt;=K$2,(SUMIF('Lab Distro'!$A:$A,'Lab By Fund'!$A:$A,'Lab Distro'!AD:AD)+SUMIF('Clinical Team Distro'!$A:$A,'Lab By Fund'!$A:$A,'Clinical Team Distro'!AD:AD)),0),0)</f>
        <v>0</v>
      </c>
      <c r="L10" s="68">
        <f>IFERROR(IF($BS10&gt;=L$2,(SUMIF('Lab Distro'!$A:$A,'Lab By Fund'!$A:$A,'Lab Distro'!AE:AE)+SUMIF('Clinical Team Distro'!$A:$A,'Lab By Fund'!$A:$A,'Clinical Team Distro'!AE:AE)),0),0)</f>
        <v>0</v>
      </c>
      <c r="M10" s="68">
        <f>IFERROR(IF($BS10&gt;=M$2,(SUMIF('Lab Distro'!$A:$A,'Lab By Fund'!$A:$A,'Lab Distro'!AF:AF)+SUMIF('Clinical Team Distro'!$A:$A,'Lab By Fund'!$A:$A,'Clinical Team Distro'!AF:AF)),0),0)</f>
        <v>0</v>
      </c>
      <c r="N10" s="68">
        <f>IFERROR(IF($BS10&gt;=N$2,(SUMIF('Lab Distro'!$A:$A,'Lab By Fund'!$A:$A,'Lab Distro'!AG:AG)+SUMIF('Clinical Team Distro'!$A:$A,'Lab By Fund'!$A:$A,'Clinical Team Distro'!AG:AG)),0),0)</f>
        <v>0</v>
      </c>
      <c r="O10" s="68">
        <f>IFERROR(IF($BS10&gt;=O$2,(SUMIF('Lab Distro'!$A:$A,'Lab By Fund'!$A:$A,'Lab Distro'!AH:AH)+SUMIF('Clinical Team Distro'!$A:$A,'Lab By Fund'!$A:$A,'Clinical Team Distro'!AH:AH)),0),0)</f>
        <v>0</v>
      </c>
      <c r="P10" s="59">
        <f t="shared" si="16"/>
        <v>0</v>
      </c>
      <c r="Q10" s="59">
        <f t="shared" si="4"/>
        <v>0</v>
      </c>
      <c r="R10" s="59">
        <f t="shared" si="5"/>
        <v>0</v>
      </c>
      <c r="S10" s="69">
        <f>SUMIF('Lab Distro'!$A:$A,'Lab By Fund'!$A:$A,'Lab Distro'!AK:AK)+SUMIF('Clinical Team Distro'!$A:$A,'Lab By Fund'!$A:$A,'Clinical Team Distro'!AK:AK)</f>
        <v>0</v>
      </c>
      <c r="T10" s="69">
        <f>SUMIF('Lab Distro'!$A:$A,'Lab By Fund'!$A:$A,'Lab Distro'!AL:AL)+SUMIF('Clinical Team Distro'!$A:$A,'Lab By Fund'!$A:$A,'Clinical Team Distro'!AL:AL)</f>
        <v>0</v>
      </c>
      <c r="U10" s="69">
        <f>SUMIF('Lab Distro'!$A:$A,'Lab By Fund'!$A:$A,'Lab Distro'!AM:AM)+SUMIF('Clinical Team Distro'!$A:$A,'Lab By Fund'!$A:$A,'Clinical Team Distro'!AM:AM)</f>
        <v>0</v>
      </c>
      <c r="V10" s="69">
        <f>SUMIF('Lab Distro'!$A:$A,'Lab By Fund'!$A:$A,'Lab Distro'!AN:AN)+SUMIF('Clinical Team Distro'!$A:$A,'Lab By Fund'!$A:$A,'Clinical Team Distro'!AN:AN)</f>
        <v>0</v>
      </c>
      <c r="W10" s="69">
        <f>SUMIF('Lab Distro'!$A:$A,'Lab By Fund'!$A:$A,'Lab Distro'!AO:AO)+SUMIF('Clinical Team Distro'!$A:$A,'Lab By Fund'!$A:$A,'Clinical Team Distro'!AO:AO)</f>
        <v>0</v>
      </c>
      <c r="X10" s="69">
        <f>SUMIF('Lab Distro'!$A:$A,'Lab By Fund'!$A:$A,'Lab Distro'!AP:AP)+SUMIF('Clinical Team Distro'!$A:$A,'Lab By Fund'!$A:$A,'Clinical Team Distro'!AP:AP)</f>
        <v>0</v>
      </c>
      <c r="Y10" s="69">
        <f>SUMIF('Lab Distro'!$A:$A,'Lab By Fund'!$A:$A,'Lab Distro'!AQ:AQ)+SUMIF('Clinical Team Distro'!$A:$A,'Lab By Fund'!$A:$A,'Clinical Team Distro'!AQ:AQ)</f>
        <v>0</v>
      </c>
      <c r="Z10" s="69">
        <f>SUMIF('Lab Distro'!$A:$A,'Lab By Fund'!$A:$A,'Lab Distro'!AR:AR)+SUMIF('Clinical Team Distro'!$A:$A,'Lab By Fund'!$A:$A,'Clinical Team Distro'!AR:AR)</f>
        <v>0</v>
      </c>
      <c r="AA10" s="69">
        <f>SUMIF('Lab Distro'!$A:$A,'Lab By Fund'!$A:$A,'Lab Distro'!AS:AS)+SUMIF('Clinical Team Distro'!$A:$A,'Lab By Fund'!$A:$A,'Clinical Team Distro'!AS:AS)</f>
        <v>0</v>
      </c>
      <c r="AB10" s="69">
        <f>SUMIF('Lab Distro'!$A:$A,'Lab By Fund'!$A:$A,'Lab Distro'!AT:AT)+SUMIF('Clinical Team Distro'!$A:$A,'Lab By Fund'!$A:$A,'Clinical Team Distro'!AT:AT)</f>
        <v>0</v>
      </c>
      <c r="AC10" s="69">
        <f>SUMIF('Lab Distro'!$A:$A,'Lab By Fund'!$A:$A,'Lab Distro'!AU:AU)+SUMIF('Clinical Team Distro'!$A:$A,'Lab By Fund'!$A:$A,'Clinical Team Distro'!AU:AU)</f>
        <v>0</v>
      </c>
      <c r="AD10" s="69">
        <f>SUMIF('Lab Distro'!$A:$A,'Lab By Fund'!$A:$A,'Lab Distro'!AV:AV)+SUMIF('Clinical Team Distro'!$A:$A,'Lab By Fund'!$A:$A,'Clinical Team Distro'!AV:AV)</f>
        <v>0</v>
      </c>
      <c r="AE10" s="60">
        <f t="shared" si="6"/>
        <v>0</v>
      </c>
      <c r="AF10" s="60">
        <f t="shared" si="7"/>
        <v>0</v>
      </c>
      <c r="AG10" s="60">
        <f t="shared" si="8"/>
        <v>0</v>
      </c>
      <c r="AH10" s="68">
        <f>IFERROR(IF(BS10&gt;=AH$2,(SUMIF('PI Salary Grid'!$B$36:$B$59,'Lab By Fund'!$A:$A,'PI Salary Grid'!F$36:F$59)),0),0)</f>
        <v>0</v>
      </c>
      <c r="AI10" s="68">
        <f>IFERROR(IF($BS10&gt;=AI$2,(SUMIF('PI Salary Grid'!$B$36:$B$59,'Lab By Fund'!$A:$A,'PI Salary Grid'!G$36:G$59)),0),0)</f>
        <v>0</v>
      </c>
      <c r="AJ10" s="68">
        <f>IFERROR(IF($BS10&gt;=AJ$2,(SUMIF('PI Salary Grid'!$B$36:$B$59,'Lab By Fund'!$A:$A,'PI Salary Grid'!H$36:H$59)),0),0)</f>
        <v>0</v>
      </c>
      <c r="AK10" s="68">
        <f>IFERROR(IF($BS10&gt;=AK$2,(SUMIF('PI Salary Grid'!$B$36:$B$59,'Lab By Fund'!$A:$A,'PI Salary Grid'!I$36:I$59)),0),0)</f>
        <v>0</v>
      </c>
      <c r="AL10" s="68">
        <f>IFERROR(IF($BS10&gt;=AL$2,(SUMIF('PI Salary Grid'!$B$36:$B$59,'Lab By Fund'!$A:$A,'PI Salary Grid'!J$36:J$59)),0),0)</f>
        <v>0</v>
      </c>
      <c r="AM10" s="68">
        <f>IFERROR(IF($BS10&gt;=AM$2,(SUMIF('PI Salary Grid'!$B$36:$B$59,'Lab By Fund'!$A:$A,'PI Salary Grid'!K$36:K$59)),0),0)</f>
        <v>0</v>
      </c>
      <c r="AN10" s="68">
        <f>IFERROR(IF($BS10&gt;=AN$2,(SUMIF('PI Salary Grid'!$B$36:$B$59,'Lab By Fund'!$A:$A,'PI Salary Grid'!L$36:L$59)),0),0)</f>
        <v>0</v>
      </c>
      <c r="AO10" s="68">
        <f>IFERROR(IF($BS10&gt;=AO$2,(SUMIF('PI Salary Grid'!$B$36:$B$59,'Lab By Fund'!$A:$A,'PI Salary Grid'!M$36:M$59)),0),0)</f>
        <v>0</v>
      </c>
      <c r="AP10" s="68">
        <f>IFERROR(IF($BS10&gt;=AP$2,(SUMIF('PI Salary Grid'!$B$36:$B$59,'Lab By Fund'!$A:$A,'PI Salary Grid'!N$36:N$59)),0),0)</f>
        <v>0</v>
      </c>
      <c r="AQ10" s="68">
        <f>IFERROR(IF($BS10&gt;=AQ$2,(SUMIF('PI Salary Grid'!$B$36:$B$59,'Lab By Fund'!$A:$A,'PI Salary Grid'!O$36:O$59)),0),0)</f>
        <v>0</v>
      </c>
      <c r="AR10" s="68">
        <f>IFERROR(IF($BS10&gt;=AR$2,(SUMIF('PI Salary Grid'!$B$36:$B$59,'Lab By Fund'!$A:$A,'PI Salary Grid'!P$36:P$59)),0),0)</f>
        <v>0</v>
      </c>
      <c r="AS10" s="68">
        <f>IFERROR(IF($BS10&gt;=AS$2,(SUMIF('PI Salary Grid'!$B$36:$B$59,'Lab By Fund'!$A:$A,'PI Salary Grid'!Q$36:Q$59)),0),0)</f>
        <v>0</v>
      </c>
      <c r="AT10" s="59">
        <f t="shared" si="0"/>
        <v>0</v>
      </c>
      <c r="AU10" s="59">
        <f t="shared" si="1"/>
        <v>0</v>
      </c>
      <c r="AV10" s="59">
        <f t="shared" si="2"/>
        <v>0</v>
      </c>
      <c r="AW10" s="59">
        <f t="shared" si="9"/>
        <v>0</v>
      </c>
      <c r="AX10" s="68">
        <f>IFERROR(IF($BS10&gt;=AX$2,(SUMIF('PI Salary Grid'!$B$36:$B$59,'Lab By Fund'!$A:$A,'PI Salary Grid'!AK$36:AK$59)),0),0)</f>
        <v>0</v>
      </c>
      <c r="AY10" s="68">
        <f>IFERROR(IF($BS10&gt;=AY$2,(SUMIF('PI Salary Grid'!$B$36:$B$59,'Lab By Fund'!$A:$A,'PI Salary Grid'!AL$36:AL$59)),0),0)</f>
        <v>0</v>
      </c>
      <c r="AZ10" s="68">
        <f>IFERROR(IF($BS10&gt;=AZ$2,(SUMIF('PI Salary Grid'!$B$36:$B$59,'Lab By Fund'!$A:$A,'PI Salary Grid'!AM$36:AM$59)),0),0)</f>
        <v>0</v>
      </c>
      <c r="BA10" s="68">
        <f>IFERROR(IF($BS10&gt;=BA$2,(SUMIF('PI Salary Grid'!$B$36:$B$59,'Lab By Fund'!$A:$A,'PI Salary Grid'!AN$36:AN$59)),0),0)</f>
        <v>0</v>
      </c>
      <c r="BB10" s="68">
        <f>IFERROR(IF($BS10&gt;=BB$2,(SUMIF('PI Salary Grid'!$B$36:$B$59,'Lab By Fund'!$A:$A,'PI Salary Grid'!AO$36:AO$59)),0),0)</f>
        <v>0</v>
      </c>
      <c r="BC10" s="68">
        <f>IFERROR(IF($BS10&gt;=BC$2,(SUMIF('PI Salary Grid'!$B$36:$B$59,'Lab By Fund'!$A:$A,'PI Salary Grid'!AP$36:AP$59)),0),0)</f>
        <v>0</v>
      </c>
      <c r="BD10" s="68">
        <f>IFERROR(IF($BS10&gt;=BD$2,(SUMIF('PI Salary Grid'!$B$36:$B$59,'Lab By Fund'!$A:$A,'PI Salary Grid'!AQ$36:AQ$59)),0),0)</f>
        <v>0</v>
      </c>
      <c r="BE10" s="68">
        <f>IFERROR(IF($BS10&gt;=BE$2,(SUMIF('PI Salary Grid'!$B$36:$B$59,'Lab By Fund'!$A:$A,'PI Salary Grid'!AR$36:AR$59)),0),0)</f>
        <v>0</v>
      </c>
      <c r="BF10" s="68">
        <f>IFERROR(IF($BS10&gt;=BF$2,(SUMIF('PI Salary Grid'!$B$36:$B$59,'Lab By Fund'!$A:$A,'PI Salary Grid'!AS$36:AS$59)),0),0)</f>
        <v>0</v>
      </c>
      <c r="BG10" s="68">
        <f>IFERROR(IF($BS10&gt;=BG$2,(SUMIF('PI Salary Grid'!$B$36:$B$59,'Lab By Fund'!$A:$A,'PI Salary Grid'!AT$36:AT$59)),0),0)</f>
        <v>0</v>
      </c>
      <c r="BH10" s="68">
        <f>IFERROR(IF($BS10&gt;=BH$2,(SUMIF('PI Salary Grid'!$B$36:$B$59,'Lab By Fund'!$A:$A,'PI Salary Grid'!AU$36:AU$59)),0),0)</f>
        <v>0</v>
      </c>
      <c r="BI10" s="68">
        <f>IFERROR(IF($BS10&gt;=BI$2,(SUMIF('PI Salary Grid'!$B$36:$B$59,'Lab By Fund'!$A:$A,'PI Salary Grid'!AV$36:AV$59)),0),0)</f>
        <v>0</v>
      </c>
      <c r="BJ10" s="60">
        <f t="shared" si="10"/>
        <v>0</v>
      </c>
      <c r="BK10" s="60">
        <f t="shared" si="11"/>
        <v>0</v>
      </c>
      <c r="BL10" s="60">
        <f t="shared" si="12"/>
        <v>0</v>
      </c>
      <c r="BM10" s="60">
        <f t="shared" si="13"/>
        <v>0</v>
      </c>
      <c r="BO10" s="54">
        <f>IFERROR(INDEX('Grants balances'!$G$4:$G$20,MATCH(A10,'Grants balances'!$A$4:$A$20,0)),0)</f>
        <v>0</v>
      </c>
      <c r="BP10" s="61">
        <f t="shared" si="3"/>
        <v>0</v>
      </c>
      <c r="BQ10" s="108">
        <f t="shared" si="14"/>
        <v>0</v>
      </c>
      <c r="BR10" s="70">
        <f t="shared" si="15"/>
        <v>0</v>
      </c>
      <c r="BS10" s="58">
        <f>IFERROR((INDEX(GrantList[Budget End Date],MATCH(A10,GrantList[Fund],0))),0)</f>
        <v>0</v>
      </c>
    </row>
    <row r="11" spans="1:71">
      <c r="A11" s="66">
        <f>'Grants List'!A10</f>
        <v>0</v>
      </c>
      <c r="B11" s="67">
        <f>'Grants List'!D10</f>
        <v>0</v>
      </c>
      <c r="C11" s="109">
        <f>COUNTIF('Lab Distro'!$A$5:$A$447,A11)+COUNTIF('Clinical Team Distro'!$A$5:$A455,A11)</f>
        <v>0</v>
      </c>
      <c r="D11" s="68">
        <f>IFERROR(IF($BS11&gt;=D$2,(SUMIF('Lab Distro'!$A:$A,'Lab By Fund'!$A:$A,'Lab Distro'!W:W)+SUMIF('Clinical Team Distro'!$A:$A,'Lab By Fund'!$A:$A,'Clinical Team Distro'!W:W)),0),0)</f>
        <v>0</v>
      </c>
      <c r="E11" s="68">
        <f>IFERROR(IF($BS11&gt;=E$2,(SUMIF('Lab Distro'!$A:$A,'Lab By Fund'!$A:$A,'Lab Distro'!X:X)+SUMIF('Clinical Team Distro'!$A:$A,'Lab By Fund'!$A:$A,'Clinical Team Distro'!X:X)),0),0)</f>
        <v>0</v>
      </c>
      <c r="F11" s="68">
        <f>IFERROR(IF($BS11&gt;=F$2,(SUMIF('Lab Distro'!$A:$A,'Lab By Fund'!$A:$A,'Lab Distro'!Y:Y)+SUMIF('Clinical Team Distro'!$A:$A,'Lab By Fund'!$A:$A,'Clinical Team Distro'!Y:Y)),0),0)</f>
        <v>0</v>
      </c>
      <c r="G11" s="68">
        <f>IFERROR(IF($BS11&gt;=G$2,(SUMIF('Lab Distro'!$A:$A,'Lab By Fund'!$A:$A,'Lab Distro'!Z:Z)+SUMIF('Clinical Team Distro'!$A:$A,'Lab By Fund'!$A:$A,'Clinical Team Distro'!Z:Z)),0),0)</f>
        <v>0</v>
      </c>
      <c r="H11" s="68">
        <f>IFERROR(IF($BS11&gt;=H$2,(SUMIF('Lab Distro'!$A:$A,'Lab By Fund'!$A:$A,'Lab Distro'!AA:AA)+SUMIF('Clinical Team Distro'!$A:$A,'Lab By Fund'!$A:$A,'Clinical Team Distro'!AA:AA)),0),0)</f>
        <v>0</v>
      </c>
      <c r="I11" s="68">
        <f>IFERROR(IF($BS11&gt;=I$2,(SUMIF('Lab Distro'!$A:$A,'Lab By Fund'!$A:$A,'Lab Distro'!AB:AB)+SUMIF('Clinical Team Distro'!$A:$A,'Lab By Fund'!$A:$A,'Clinical Team Distro'!AB:AB)),0),0)</f>
        <v>0</v>
      </c>
      <c r="J11" s="68">
        <f>IFERROR(IF($BS11&gt;=J$2,(SUMIF('Lab Distro'!$A:$A,'Lab By Fund'!$A:$A,'Lab Distro'!AC:AC)+SUMIF('Clinical Team Distro'!$A:$A,'Lab By Fund'!$A:$A,'Clinical Team Distro'!AC:AC)),0),0)</f>
        <v>0</v>
      </c>
      <c r="K11" s="68">
        <f>IFERROR(IF($BS11&gt;=K$2,(SUMIF('Lab Distro'!$A:$A,'Lab By Fund'!$A:$A,'Lab Distro'!AD:AD)+SUMIF('Clinical Team Distro'!$A:$A,'Lab By Fund'!$A:$A,'Clinical Team Distro'!AD:AD)),0),0)</f>
        <v>0</v>
      </c>
      <c r="L11" s="68">
        <f>IFERROR(IF($BS11&gt;=L$2,(SUMIF('Lab Distro'!$A:$A,'Lab By Fund'!$A:$A,'Lab Distro'!AE:AE)+SUMIF('Clinical Team Distro'!$A:$A,'Lab By Fund'!$A:$A,'Clinical Team Distro'!AE:AE)),0),0)</f>
        <v>0</v>
      </c>
      <c r="M11" s="68">
        <f>IFERROR(IF($BS11&gt;=M$2,(SUMIF('Lab Distro'!$A:$A,'Lab By Fund'!$A:$A,'Lab Distro'!AF:AF)+SUMIF('Clinical Team Distro'!$A:$A,'Lab By Fund'!$A:$A,'Clinical Team Distro'!AF:AF)),0),0)</f>
        <v>0</v>
      </c>
      <c r="N11" s="68">
        <f>IFERROR(IF($BS11&gt;=N$2,(SUMIF('Lab Distro'!$A:$A,'Lab By Fund'!$A:$A,'Lab Distro'!AG:AG)+SUMIF('Clinical Team Distro'!$A:$A,'Lab By Fund'!$A:$A,'Clinical Team Distro'!AG:AG)),0),0)</f>
        <v>0</v>
      </c>
      <c r="O11" s="68">
        <f>IFERROR(IF($BS11&gt;=O$2,(SUMIF('Lab Distro'!$A:$A,'Lab By Fund'!$A:$A,'Lab Distro'!AH:AH)+SUMIF('Clinical Team Distro'!$A:$A,'Lab By Fund'!$A:$A,'Clinical Team Distro'!AH:AH)),0),0)</f>
        <v>0</v>
      </c>
      <c r="P11" s="59">
        <f t="shared" si="16"/>
        <v>0</v>
      </c>
      <c r="Q11" s="59">
        <f t="shared" si="4"/>
        <v>0</v>
      </c>
      <c r="R11" s="59">
        <f t="shared" si="5"/>
        <v>0</v>
      </c>
      <c r="S11" s="69">
        <f>SUMIF('Lab Distro'!$A:$A,'Lab By Fund'!$A:$A,'Lab Distro'!AK:AK)+SUMIF('Clinical Team Distro'!$A:$A,'Lab By Fund'!$A:$A,'Clinical Team Distro'!AK:AK)</f>
        <v>0</v>
      </c>
      <c r="T11" s="69">
        <f>SUMIF('Lab Distro'!$A:$A,'Lab By Fund'!$A:$A,'Lab Distro'!AL:AL)+SUMIF('Clinical Team Distro'!$A:$A,'Lab By Fund'!$A:$A,'Clinical Team Distro'!AL:AL)</f>
        <v>0</v>
      </c>
      <c r="U11" s="69">
        <f>SUMIF('Lab Distro'!$A:$A,'Lab By Fund'!$A:$A,'Lab Distro'!AM:AM)+SUMIF('Clinical Team Distro'!$A:$A,'Lab By Fund'!$A:$A,'Clinical Team Distro'!AM:AM)</f>
        <v>0</v>
      </c>
      <c r="V11" s="69">
        <f>SUMIF('Lab Distro'!$A:$A,'Lab By Fund'!$A:$A,'Lab Distro'!AN:AN)+SUMIF('Clinical Team Distro'!$A:$A,'Lab By Fund'!$A:$A,'Clinical Team Distro'!AN:AN)</f>
        <v>0</v>
      </c>
      <c r="W11" s="69">
        <f>SUMIF('Lab Distro'!$A:$A,'Lab By Fund'!$A:$A,'Lab Distro'!AO:AO)+SUMIF('Clinical Team Distro'!$A:$A,'Lab By Fund'!$A:$A,'Clinical Team Distro'!AO:AO)</f>
        <v>0</v>
      </c>
      <c r="X11" s="69">
        <f>SUMIF('Lab Distro'!$A:$A,'Lab By Fund'!$A:$A,'Lab Distro'!AP:AP)+SUMIF('Clinical Team Distro'!$A:$A,'Lab By Fund'!$A:$A,'Clinical Team Distro'!AP:AP)</f>
        <v>0</v>
      </c>
      <c r="Y11" s="69">
        <f>SUMIF('Lab Distro'!$A:$A,'Lab By Fund'!$A:$A,'Lab Distro'!AQ:AQ)+SUMIF('Clinical Team Distro'!$A:$A,'Lab By Fund'!$A:$A,'Clinical Team Distro'!AQ:AQ)</f>
        <v>0</v>
      </c>
      <c r="Z11" s="69">
        <f>SUMIF('Lab Distro'!$A:$A,'Lab By Fund'!$A:$A,'Lab Distro'!AR:AR)+SUMIF('Clinical Team Distro'!$A:$A,'Lab By Fund'!$A:$A,'Clinical Team Distro'!AR:AR)</f>
        <v>0</v>
      </c>
      <c r="AA11" s="69">
        <f>SUMIF('Lab Distro'!$A:$A,'Lab By Fund'!$A:$A,'Lab Distro'!AS:AS)+SUMIF('Clinical Team Distro'!$A:$A,'Lab By Fund'!$A:$A,'Clinical Team Distro'!AS:AS)</f>
        <v>0</v>
      </c>
      <c r="AB11" s="69">
        <f>SUMIF('Lab Distro'!$A:$A,'Lab By Fund'!$A:$A,'Lab Distro'!AT:AT)+SUMIF('Clinical Team Distro'!$A:$A,'Lab By Fund'!$A:$A,'Clinical Team Distro'!AT:AT)</f>
        <v>0</v>
      </c>
      <c r="AC11" s="69">
        <f>SUMIF('Lab Distro'!$A:$A,'Lab By Fund'!$A:$A,'Lab Distro'!AU:AU)+SUMIF('Clinical Team Distro'!$A:$A,'Lab By Fund'!$A:$A,'Clinical Team Distro'!AU:AU)</f>
        <v>0</v>
      </c>
      <c r="AD11" s="69">
        <f>SUMIF('Lab Distro'!$A:$A,'Lab By Fund'!$A:$A,'Lab Distro'!AV:AV)+SUMIF('Clinical Team Distro'!$A:$A,'Lab By Fund'!$A:$A,'Clinical Team Distro'!AV:AV)</f>
        <v>0</v>
      </c>
      <c r="AE11" s="60">
        <f t="shared" si="6"/>
        <v>0</v>
      </c>
      <c r="AF11" s="60">
        <f t="shared" si="7"/>
        <v>0</v>
      </c>
      <c r="AG11" s="60">
        <f t="shared" si="8"/>
        <v>0</v>
      </c>
      <c r="AH11" s="68">
        <f>IFERROR(IF(BS11&gt;=AH$2,(SUMIF('PI Salary Grid'!$B$36:$B$59,'Lab By Fund'!$A:$A,'PI Salary Grid'!F$36:F$59)),0),0)</f>
        <v>0</v>
      </c>
      <c r="AI11" s="68">
        <f>IFERROR(IF($BS11&gt;=AI$2,(SUMIF('PI Salary Grid'!$B$36:$B$59,'Lab By Fund'!$A:$A,'PI Salary Grid'!G$36:G$59)),0),0)</f>
        <v>0</v>
      </c>
      <c r="AJ11" s="68">
        <f>IFERROR(IF($BS11&gt;=AJ$2,(SUMIF('PI Salary Grid'!$B$36:$B$59,'Lab By Fund'!$A:$A,'PI Salary Grid'!H$36:H$59)),0),0)</f>
        <v>0</v>
      </c>
      <c r="AK11" s="68">
        <f>IFERROR(IF($BS11&gt;=AK$2,(SUMIF('PI Salary Grid'!$B$36:$B$59,'Lab By Fund'!$A:$A,'PI Salary Grid'!I$36:I$59)),0),0)</f>
        <v>0</v>
      </c>
      <c r="AL11" s="68">
        <f>IFERROR(IF($BS11&gt;=AL$2,(SUMIF('PI Salary Grid'!$B$36:$B$59,'Lab By Fund'!$A:$A,'PI Salary Grid'!J$36:J$59)),0),0)</f>
        <v>0</v>
      </c>
      <c r="AM11" s="68">
        <f>IFERROR(IF($BS11&gt;=AM$2,(SUMIF('PI Salary Grid'!$B$36:$B$59,'Lab By Fund'!$A:$A,'PI Salary Grid'!K$36:K$59)),0),0)</f>
        <v>0</v>
      </c>
      <c r="AN11" s="68">
        <f>IFERROR(IF($BS11&gt;=AN$2,(SUMIF('PI Salary Grid'!$B$36:$B$59,'Lab By Fund'!$A:$A,'PI Salary Grid'!L$36:L$59)),0),0)</f>
        <v>0</v>
      </c>
      <c r="AO11" s="68">
        <f>IFERROR(IF($BS11&gt;=AO$2,(SUMIF('PI Salary Grid'!$B$36:$B$59,'Lab By Fund'!$A:$A,'PI Salary Grid'!M$36:M$59)),0),0)</f>
        <v>0</v>
      </c>
      <c r="AP11" s="68">
        <f>IFERROR(IF($BS11&gt;=AP$2,(SUMIF('PI Salary Grid'!$B$36:$B$59,'Lab By Fund'!$A:$A,'PI Salary Grid'!N$36:N$59)),0),0)</f>
        <v>0</v>
      </c>
      <c r="AQ11" s="68">
        <f>IFERROR(IF($BS11&gt;=AQ$2,(SUMIF('PI Salary Grid'!$B$36:$B$59,'Lab By Fund'!$A:$A,'PI Salary Grid'!O$36:O$59)),0),0)</f>
        <v>0</v>
      </c>
      <c r="AR11" s="68">
        <f>IFERROR(IF($BS11&gt;=AR$2,(SUMIF('PI Salary Grid'!$B$36:$B$59,'Lab By Fund'!$A:$A,'PI Salary Grid'!P$36:P$59)),0),0)</f>
        <v>0</v>
      </c>
      <c r="AS11" s="68">
        <f>IFERROR(IF($BS11&gt;=AS$2,(SUMIF('PI Salary Grid'!$B$36:$B$59,'Lab By Fund'!$A:$A,'PI Salary Grid'!Q$36:Q$59)),0),0)</f>
        <v>0</v>
      </c>
      <c r="AT11" s="59">
        <f t="shared" si="0"/>
        <v>0</v>
      </c>
      <c r="AU11" s="59">
        <f t="shared" si="1"/>
        <v>0</v>
      </c>
      <c r="AV11" s="59">
        <f t="shared" si="2"/>
        <v>0</v>
      </c>
      <c r="AW11" s="59">
        <f t="shared" si="9"/>
        <v>0</v>
      </c>
      <c r="AX11" s="68">
        <f>IFERROR(IF($BS11&gt;=AX$2,(SUMIF('PI Salary Grid'!$B$36:$B$59,'Lab By Fund'!$A:$A,'PI Salary Grid'!AK$36:AK$59)),0),0)</f>
        <v>0</v>
      </c>
      <c r="AY11" s="68">
        <f>IFERROR(IF($BS11&gt;=AY$2,(SUMIF('PI Salary Grid'!$B$36:$B$59,'Lab By Fund'!$A:$A,'PI Salary Grid'!AL$36:AL$59)),0),0)</f>
        <v>0</v>
      </c>
      <c r="AZ11" s="68">
        <f>IFERROR(IF($BS11&gt;=AZ$2,(SUMIF('PI Salary Grid'!$B$36:$B$59,'Lab By Fund'!$A:$A,'PI Salary Grid'!AM$36:AM$59)),0),0)</f>
        <v>0</v>
      </c>
      <c r="BA11" s="68">
        <f>IFERROR(IF($BS11&gt;=BA$2,(SUMIF('PI Salary Grid'!$B$36:$B$59,'Lab By Fund'!$A:$A,'PI Salary Grid'!AN$36:AN$59)),0),0)</f>
        <v>0</v>
      </c>
      <c r="BB11" s="68">
        <f>IFERROR(IF($BS11&gt;=BB$2,(SUMIF('PI Salary Grid'!$B$36:$B$59,'Lab By Fund'!$A:$A,'PI Salary Grid'!AO$36:AO$59)),0),0)</f>
        <v>0</v>
      </c>
      <c r="BC11" s="68">
        <f>IFERROR(IF($BS11&gt;=BC$2,(SUMIF('PI Salary Grid'!$B$36:$B$59,'Lab By Fund'!$A:$A,'PI Salary Grid'!AP$36:AP$59)),0),0)</f>
        <v>0</v>
      </c>
      <c r="BD11" s="68">
        <f>IFERROR(IF($BS11&gt;=BD$2,(SUMIF('PI Salary Grid'!$B$36:$B$59,'Lab By Fund'!$A:$A,'PI Salary Grid'!AQ$36:AQ$59)),0),0)</f>
        <v>0</v>
      </c>
      <c r="BE11" s="68">
        <f>IFERROR(IF($BS11&gt;=BE$2,(SUMIF('PI Salary Grid'!$B$36:$B$59,'Lab By Fund'!$A:$A,'PI Salary Grid'!AR$36:AR$59)),0),0)</f>
        <v>0</v>
      </c>
      <c r="BF11" s="68">
        <f>IFERROR(IF($BS11&gt;=BF$2,(SUMIF('PI Salary Grid'!$B$36:$B$59,'Lab By Fund'!$A:$A,'PI Salary Grid'!AS$36:AS$59)),0),0)</f>
        <v>0</v>
      </c>
      <c r="BG11" s="68">
        <f>IFERROR(IF($BS11&gt;=BG$2,(SUMIF('PI Salary Grid'!$B$36:$B$59,'Lab By Fund'!$A:$A,'PI Salary Grid'!AT$36:AT$59)),0),0)</f>
        <v>0</v>
      </c>
      <c r="BH11" s="68">
        <f>IFERROR(IF($BS11&gt;=BH$2,(SUMIF('PI Salary Grid'!$B$36:$B$59,'Lab By Fund'!$A:$A,'PI Salary Grid'!AU$36:AU$59)),0),0)</f>
        <v>0</v>
      </c>
      <c r="BI11" s="68">
        <f>IFERROR(IF($BS11&gt;=BI$2,(SUMIF('PI Salary Grid'!$B$36:$B$59,'Lab By Fund'!$A:$A,'PI Salary Grid'!AV$36:AV$59)),0),0)</f>
        <v>0</v>
      </c>
      <c r="BJ11" s="60">
        <f t="shared" si="10"/>
        <v>0</v>
      </c>
      <c r="BK11" s="60">
        <f t="shared" si="11"/>
        <v>0</v>
      </c>
      <c r="BL11" s="60">
        <f t="shared" si="12"/>
        <v>0</v>
      </c>
      <c r="BM11" s="60">
        <f t="shared" si="13"/>
        <v>0</v>
      </c>
      <c r="BO11" s="54">
        <f>IFERROR(INDEX('Grants balances'!$G$4:$G$20,MATCH(A11,'Grants balances'!$A$4:$A$20,0)),0)</f>
        <v>0</v>
      </c>
      <c r="BP11" s="61">
        <f t="shared" si="3"/>
        <v>0</v>
      </c>
      <c r="BQ11" s="108">
        <f t="shared" si="14"/>
        <v>0</v>
      </c>
      <c r="BR11" s="70">
        <f t="shared" si="15"/>
        <v>0</v>
      </c>
      <c r="BS11" s="58">
        <f>IFERROR((INDEX(GrantList[Budget End Date],MATCH(A11,GrantList[Fund],0))),0)</f>
        <v>0</v>
      </c>
    </row>
    <row r="12" spans="1:71">
      <c r="A12" s="66">
        <f>'Grants List'!A11</f>
        <v>0</v>
      </c>
      <c r="B12" s="67">
        <f>'Grants List'!D11</f>
        <v>0</v>
      </c>
      <c r="C12" s="109">
        <f>COUNTIF('Lab Distro'!$A$5:$A$447,A12)+COUNTIF('Clinical Team Distro'!$A$5:$A456,A12)</f>
        <v>0</v>
      </c>
      <c r="D12" s="68">
        <f>IFERROR(IF($BS12&gt;=D$2,(SUMIF('Lab Distro'!$A:$A,'Lab By Fund'!$A:$A,'Lab Distro'!W:W)+SUMIF('Clinical Team Distro'!$A:$A,'Lab By Fund'!$A:$A,'Clinical Team Distro'!W:W)),0),0)</f>
        <v>0</v>
      </c>
      <c r="E12" s="68">
        <f>IFERROR(IF($BS12&gt;=E$2,(SUMIF('Lab Distro'!$A:$A,'Lab By Fund'!$A:$A,'Lab Distro'!X:X)+SUMIF('Clinical Team Distro'!$A:$A,'Lab By Fund'!$A:$A,'Clinical Team Distro'!X:X)),0),0)</f>
        <v>0</v>
      </c>
      <c r="F12" s="68">
        <f>IFERROR(IF($BS12&gt;=F$2,(SUMIF('Lab Distro'!$A:$A,'Lab By Fund'!$A:$A,'Lab Distro'!Y:Y)+SUMIF('Clinical Team Distro'!$A:$A,'Lab By Fund'!$A:$A,'Clinical Team Distro'!Y:Y)),0),0)</f>
        <v>0</v>
      </c>
      <c r="G12" s="68">
        <f>IFERROR(IF($BS12&gt;=G$2,(SUMIF('Lab Distro'!$A:$A,'Lab By Fund'!$A:$A,'Lab Distro'!Z:Z)+SUMIF('Clinical Team Distro'!$A:$A,'Lab By Fund'!$A:$A,'Clinical Team Distro'!Z:Z)),0),0)</f>
        <v>0</v>
      </c>
      <c r="H12" s="68">
        <f>IFERROR(IF($BS12&gt;=H$2,(SUMIF('Lab Distro'!$A:$A,'Lab By Fund'!$A:$A,'Lab Distro'!AA:AA)+SUMIF('Clinical Team Distro'!$A:$A,'Lab By Fund'!$A:$A,'Clinical Team Distro'!AA:AA)),0),0)</f>
        <v>0</v>
      </c>
      <c r="I12" s="68">
        <f>IFERROR(IF($BS12&gt;=I$2,(SUMIF('Lab Distro'!$A:$A,'Lab By Fund'!$A:$A,'Lab Distro'!AB:AB)+SUMIF('Clinical Team Distro'!$A:$A,'Lab By Fund'!$A:$A,'Clinical Team Distro'!AB:AB)),0),0)</f>
        <v>0</v>
      </c>
      <c r="J12" s="68">
        <f>IFERROR(IF($BS12&gt;=J$2,(SUMIF('Lab Distro'!$A:$A,'Lab By Fund'!$A:$A,'Lab Distro'!AC:AC)+SUMIF('Clinical Team Distro'!$A:$A,'Lab By Fund'!$A:$A,'Clinical Team Distro'!AC:AC)),0),0)</f>
        <v>0</v>
      </c>
      <c r="K12" s="68">
        <f>IFERROR(IF($BS12&gt;=K$2,(SUMIF('Lab Distro'!$A:$A,'Lab By Fund'!$A:$A,'Lab Distro'!AD:AD)+SUMIF('Clinical Team Distro'!$A:$A,'Lab By Fund'!$A:$A,'Clinical Team Distro'!AD:AD)),0),0)</f>
        <v>0</v>
      </c>
      <c r="L12" s="68">
        <f>IFERROR(IF($BS12&gt;=L$2,(SUMIF('Lab Distro'!$A:$A,'Lab By Fund'!$A:$A,'Lab Distro'!AE:AE)+SUMIF('Clinical Team Distro'!$A:$A,'Lab By Fund'!$A:$A,'Clinical Team Distro'!AE:AE)),0),0)</f>
        <v>0</v>
      </c>
      <c r="M12" s="68">
        <f>IFERROR(IF($BS12&gt;=M$2,(SUMIF('Lab Distro'!$A:$A,'Lab By Fund'!$A:$A,'Lab Distro'!AF:AF)+SUMIF('Clinical Team Distro'!$A:$A,'Lab By Fund'!$A:$A,'Clinical Team Distro'!AF:AF)),0),0)</f>
        <v>0</v>
      </c>
      <c r="N12" s="68">
        <f>IFERROR(IF($BS12&gt;=N$2,(SUMIF('Lab Distro'!$A:$A,'Lab By Fund'!$A:$A,'Lab Distro'!AG:AG)+SUMIF('Clinical Team Distro'!$A:$A,'Lab By Fund'!$A:$A,'Clinical Team Distro'!AG:AG)),0),0)</f>
        <v>0</v>
      </c>
      <c r="O12" s="68">
        <f>IFERROR(IF($BS12&gt;=O$2,(SUMIF('Lab Distro'!$A:$A,'Lab By Fund'!$A:$A,'Lab Distro'!AH:AH)+SUMIF('Clinical Team Distro'!$A:$A,'Lab By Fund'!$A:$A,'Clinical Team Distro'!AH:AH)),0),0)</f>
        <v>0</v>
      </c>
      <c r="P12" s="59">
        <f t="shared" si="16"/>
        <v>0</v>
      </c>
      <c r="Q12" s="59">
        <f t="shared" si="4"/>
        <v>0</v>
      </c>
      <c r="R12" s="59">
        <f t="shared" si="5"/>
        <v>0</v>
      </c>
      <c r="S12" s="69">
        <f>SUMIF('Lab Distro'!$A:$A,'Lab By Fund'!$A:$A,'Lab Distro'!AK:AK)+SUMIF('Clinical Team Distro'!$A:$A,'Lab By Fund'!$A:$A,'Clinical Team Distro'!AK:AK)</f>
        <v>0</v>
      </c>
      <c r="T12" s="69">
        <f>SUMIF('Lab Distro'!$A:$A,'Lab By Fund'!$A:$A,'Lab Distro'!AL:AL)+SUMIF('Clinical Team Distro'!$A:$A,'Lab By Fund'!$A:$A,'Clinical Team Distro'!AL:AL)</f>
        <v>0</v>
      </c>
      <c r="U12" s="69">
        <f>SUMIF('Lab Distro'!$A:$A,'Lab By Fund'!$A:$A,'Lab Distro'!AM:AM)+SUMIF('Clinical Team Distro'!$A:$A,'Lab By Fund'!$A:$A,'Clinical Team Distro'!AM:AM)</f>
        <v>0</v>
      </c>
      <c r="V12" s="69">
        <f>SUMIF('Lab Distro'!$A:$A,'Lab By Fund'!$A:$A,'Lab Distro'!AN:AN)+SUMIF('Clinical Team Distro'!$A:$A,'Lab By Fund'!$A:$A,'Clinical Team Distro'!AN:AN)</f>
        <v>0</v>
      </c>
      <c r="W12" s="69">
        <f>SUMIF('Lab Distro'!$A:$A,'Lab By Fund'!$A:$A,'Lab Distro'!AO:AO)+SUMIF('Clinical Team Distro'!$A:$A,'Lab By Fund'!$A:$A,'Clinical Team Distro'!AO:AO)</f>
        <v>0</v>
      </c>
      <c r="X12" s="69">
        <f>SUMIF('Lab Distro'!$A:$A,'Lab By Fund'!$A:$A,'Lab Distro'!AP:AP)+SUMIF('Clinical Team Distro'!$A:$A,'Lab By Fund'!$A:$A,'Clinical Team Distro'!AP:AP)</f>
        <v>0</v>
      </c>
      <c r="Y12" s="69">
        <f>SUMIF('Lab Distro'!$A:$A,'Lab By Fund'!$A:$A,'Lab Distro'!AQ:AQ)+SUMIF('Clinical Team Distro'!$A:$A,'Lab By Fund'!$A:$A,'Clinical Team Distro'!AQ:AQ)</f>
        <v>0</v>
      </c>
      <c r="Z12" s="69">
        <f>SUMIF('Lab Distro'!$A:$A,'Lab By Fund'!$A:$A,'Lab Distro'!AR:AR)+SUMIF('Clinical Team Distro'!$A:$A,'Lab By Fund'!$A:$A,'Clinical Team Distro'!AR:AR)</f>
        <v>0</v>
      </c>
      <c r="AA12" s="69">
        <f>SUMIF('Lab Distro'!$A:$A,'Lab By Fund'!$A:$A,'Lab Distro'!AS:AS)+SUMIF('Clinical Team Distro'!$A:$A,'Lab By Fund'!$A:$A,'Clinical Team Distro'!AS:AS)</f>
        <v>0</v>
      </c>
      <c r="AB12" s="69">
        <f>SUMIF('Lab Distro'!$A:$A,'Lab By Fund'!$A:$A,'Lab Distro'!AT:AT)+SUMIF('Clinical Team Distro'!$A:$A,'Lab By Fund'!$A:$A,'Clinical Team Distro'!AT:AT)</f>
        <v>0</v>
      </c>
      <c r="AC12" s="69">
        <f>SUMIF('Lab Distro'!$A:$A,'Lab By Fund'!$A:$A,'Lab Distro'!AU:AU)+SUMIF('Clinical Team Distro'!$A:$A,'Lab By Fund'!$A:$A,'Clinical Team Distro'!AU:AU)</f>
        <v>0</v>
      </c>
      <c r="AD12" s="69">
        <f>SUMIF('Lab Distro'!$A:$A,'Lab By Fund'!$A:$A,'Lab Distro'!AV:AV)+SUMIF('Clinical Team Distro'!$A:$A,'Lab By Fund'!$A:$A,'Clinical Team Distro'!AV:AV)</f>
        <v>0</v>
      </c>
      <c r="AE12" s="60">
        <f t="shared" si="6"/>
        <v>0</v>
      </c>
      <c r="AF12" s="60">
        <f t="shared" si="7"/>
        <v>0</v>
      </c>
      <c r="AG12" s="60">
        <f t="shared" si="8"/>
        <v>0</v>
      </c>
      <c r="AH12" s="68">
        <f>IFERROR(IF(BS12&gt;=AH$2,(SUMIF('PI Salary Grid'!$B$36:$B$59,'Lab By Fund'!$A:$A,'PI Salary Grid'!F$36:F$59)),0),0)</f>
        <v>0</v>
      </c>
      <c r="AI12" s="68">
        <f>IFERROR(IF($BS12&gt;=AI$2,(SUMIF('PI Salary Grid'!$B$36:$B$59,'Lab By Fund'!$A:$A,'PI Salary Grid'!G$36:G$59)),0),0)</f>
        <v>0</v>
      </c>
      <c r="AJ12" s="68">
        <f>IFERROR(IF($BS12&gt;=AJ$2,(SUMIF('PI Salary Grid'!$B$36:$B$59,'Lab By Fund'!$A:$A,'PI Salary Grid'!H$36:H$59)),0),0)</f>
        <v>0</v>
      </c>
      <c r="AK12" s="68">
        <f>IFERROR(IF($BS12&gt;=AK$2,(SUMIF('PI Salary Grid'!$B$36:$B$59,'Lab By Fund'!$A:$A,'PI Salary Grid'!I$36:I$59)),0),0)</f>
        <v>0</v>
      </c>
      <c r="AL12" s="68">
        <f>IFERROR(IF($BS12&gt;=AL$2,(SUMIF('PI Salary Grid'!$B$36:$B$59,'Lab By Fund'!$A:$A,'PI Salary Grid'!J$36:J$59)),0),0)</f>
        <v>0</v>
      </c>
      <c r="AM12" s="68">
        <f>IFERROR(IF($BS12&gt;=AM$2,(SUMIF('PI Salary Grid'!$B$36:$B$59,'Lab By Fund'!$A:$A,'PI Salary Grid'!K$36:K$59)),0),0)</f>
        <v>0</v>
      </c>
      <c r="AN12" s="68">
        <f>IFERROR(IF($BS12&gt;=AN$2,(SUMIF('PI Salary Grid'!$B$36:$B$59,'Lab By Fund'!$A:$A,'PI Salary Grid'!L$36:L$59)),0),0)</f>
        <v>0</v>
      </c>
      <c r="AO12" s="68">
        <f>IFERROR(IF($BS12&gt;=AO$2,(SUMIF('PI Salary Grid'!$B$36:$B$59,'Lab By Fund'!$A:$A,'PI Salary Grid'!M$36:M$59)),0),0)</f>
        <v>0</v>
      </c>
      <c r="AP12" s="68">
        <f>IFERROR(IF($BS12&gt;=AP$2,(SUMIF('PI Salary Grid'!$B$36:$B$59,'Lab By Fund'!$A:$A,'PI Salary Grid'!N$36:N$59)),0),0)</f>
        <v>0</v>
      </c>
      <c r="AQ12" s="68">
        <f>IFERROR(IF($BS12&gt;=AQ$2,(SUMIF('PI Salary Grid'!$B$36:$B$59,'Lab By Fund'!$A:$A,'PI Salary Grid'!O$36:O$59)),0),0)</f>
        <v>0</v>
      </c>
      <c r="AR12" s="68">
        <f>IFERROR(IF($BS12&gt;=AR$2,(SUMIF('PI Salary Grid'!$B$36:$B$59,'Lab By Fund'!$A:$A,'PI Salary Grid'!P$36:P$59)),0),0)</f>
        <v>0</v>
      </c>
      <c r="AS12" s="68">
        <f>IFERROR(IF($BS12&gt;=AS$2,(SUMIF('PI Salary Grid'!$B$36:$B$59,'Lab By Fund'!$A:$A,'PI Salary Grid'!Q$36:Q$59)),0),0)</f>
        <v>0</v>
      </c>
      <c r="AT12" s="59">
        <f t="shared" si="0"/>
        <v>0</v>
      </c>
      <c r="AU12" s="59">
        <f t="shared" si="1"/>
        <v>0</v>
      </c>
      <c r="AV12" s="59">
        <f t="shared" si="2"/>
        <v>0</v>
      </c>
      <c r="AW12" s="59">
        <f t="shared" si="9"/>
        <v>0</v>
      </c>
      <c r="AX12" s="68">
        <f>IFERROR(IF($BS12&gt;=AX$2,(SUMIF('PI Salary Grid'!$B$36:$B$59,'Lab By Fund'!$A:$A,'PI Salary Grid'!AK$36:AK$59)),0),0)</f>
        <v>0</v>
      </c>
      <c r="AY12" s="68">
        <f>IFERROR(IF($BS12&gt;=AY$2,(SUMIF('PI Salary Grid'!$B$36:$B$59,'Lab By Fund'!$A:$A,'PI Salary Grid'!AL$36:AL$59)),0),0)</f>
        <v>0</v>
      </c>
      <c r="AZ12" s="68">
        <f>IFERROR(IF($BS12&gt;=AZ$2,(SUMIF('PI Salary Grid'!$B$36:$B$59,'Lab By Fund'!$A:$A,'PI Salary Grid'!AM$36:AM$59)),0),0)</f>
        <v>0</v>
      </c>
      <c r="BA12" s="68">
        <f>IFERROR(IF($BS12&gt;=BA$2,(SUMIF('PI Salary Grid'!$B$36:$B$59,'Lab By Fund'!$A:$A,'PI Salary Grid'!AN$36:AN$59)),0),0)</f>
        <v>0</v>
      </c>
      <c r="BB12" s="68">
        <f>IFERROR(IF($BS12&gt;=BB$2,(SUMIF('PI Salary Grid'!$B$36:$B$59,'Lab By Fund'!$A:$A,'PI Salary Grid'!AO$36:AO$59)),0),0)</f>
        <v>0</v>
      </c>
      <c r="BC12" s="68">
        <f>IFERROR(IF($BS12&gt;=BC$2,(SUMIF('PI Salary Grid'!$B$36:$B$59,'Lab By Fund'!$A:$A,'PI Salary Grid'!AP$36:AP$59)),0),0)</f>
        <v>0</v>
      </c>
      <c r="BD12" s="68">
        <f>IFERROR(IF($BS12&gt;=BD$2,(SUMIF('PI Salary Grid'!$B$36:$B$59,'Lab By Fund'!$A:$A,'PI Salary Grid'!AQ$36:AQ$59)),0),0)</f>
        <v>0</v>
      </c>
      <c r="BE12" s="68">
        <f>IFERROR(IF($BS12&gt;=BE$2,(SUMIF('PI Salary Grid'!$B$36:$B$59,'Lab By Fund'!$A:$A,'PI Salary Grid'!AR$36:AR$59)),0),0)</f>
        <v>0</v>
      </c>
      <c r="BF12" s="68">
        <f>IFERROR(IF($BS12&gt;=BF$2,(SUMIF('PI Salary Grid'!$B$36:$B$59,'Lab By Fund'!$A:$A,'PI Salary Grid'!AS$36:AS$59)),0),0)</f>
        <v>0</v>
      </c>
      <c r="BG12" s="68">
        <f>IFERROR(IF($BS12&gt;=BG$2,(SUMIF('PI Salary Grid'!$B$36:$B$59,'Lab By Fund'!$A:$A,'PI Salary Grid'!AT$36:AT$59)),0),0)</f>
        <v>0</v>
      </c>
      <c r="BH12" s="68">
        <f>IFERROR(IF($BS12&gt;=BH$2,(SUMIF('PI Salary Grid'!$B$36:$B$59,'Lab By Fund'!$A:$A,'PI Salary Grid'!AU$36:AU$59)),0),0)</f>
        <v>0</v>
      </c>
      <c r="BI12" s="68">
        <f>IFERROR(IF($BS12&gt;=BI$2,(SUMIF('PI Salary Grid'!$B$36:$B$59,'Lab By Fund'!$A:$A,'PI Salary Grid'!AV$36:AV$59)),0),0)</f>
        <v>0</v>
      </c>
      <c r="BJ12" s="60">
        <f t="shared" si="10"/>
        <v>0</v>
      </c>
      <c r="BK12" s="60">
        <f t="shared" si="11"/>
        <v>0</v>
      </c>
      <c r="BL12" s="60">
        <f t="shared" si="12"/>
        <v>0</v>
      </c>
      <c r="BM12" s="60">
        <f t="shared" si="13"/>
        <v>0</v>
      </c>
      <c r="BO12" s="54">
        <f>IFERROR(INDEX('Grants balances'!$G$4:$G$20,MATCH(A12,'Grants balances'!$A$4:$A$20,0)),0)</f>
        <v>0</v>
      </c>
      <c r="BP12" s="61">
        <f t="shared" si="3"/>
        <v>0</v>
      </c>
      <c r="BQ12" s="108">
        <f t="shared" si="14"/>
        <v>0</v>
      </c>
      <c r="BR12" s="70">
        <f t="shared" si="15"/>
        <v>0</v>
      </c>
      <c r="BS12" s="58">
        <f>IFERROR((INDEX(GrantList[Budget End Date],MATCH(A12,GrantList[Fund],0))),0)</f>
        <v>0</v>
      </c>
    </row>
    <row r="13" spans="1:71">
      <c r="A13" s="66">
        <f>'Grants List'!A12</f>
        <v>0</v>
      </c>
      <c r="B13" s="67">
        <f>'Grants List'!D12</f>
        <v>0</v>
      </c>
      <c r="C13" s="109">
        <f>COUNTIF('Lab Distro'!$A$5:$A$447,A13)+COUNTIF('Clinical Team Distro'!$A$5:$A457,A13)</f>
        <v>0</v>
      </c>
      <c r="D13" s="68">
        <f>IFERROR(IF($BS13&gt;=D$2,(SUMIF('Lab Distro'!$A:$A,'Lab By Fund'!$A:$A,'Lab Distro'!W:W)+SUMIF('Clinical Team Distro'!$A:$A,'Lab By Fund'!$A:$A,'Clinical Team Distro'!W:W)),0),0)</f>
        <v>0</v>
      </c>
      <c r="E13" s="68">
        <f>IFERROR(IF($BS13&gt;=E$2,(SUMIF('Lab Distro'!$A:$A,'Lab By Fund'!$A:$A,'Lab Distro'!X:X)+SUMIF('Clinical Team Distro'!$A:$A,'Lab By Fund'!$A:$A,'Clinical Team Distro'!X:X)),0),0)</f>
        <v>0</v>
      </c>
      <c r="F13" s="68">
        <f>IFERROR(IF($BS13&gt;=F$2,(SUMIF('Lab Distro'!$A:$A,'Lab By Fund'!$A:$A,'Lab Distro'!Y:Y)+SUMIF('Clinical Team Distro'!$A:$A,'Lab By Fund'!$A:$A,'Clinical Team Distro'!Y:Y)),0),0)</f>
        <v>0</v>
      </c>
      <c r="G13" s="68">
        <f>IFERROR(IF($BS13&gt;=G$2,(SUMIF('Lab Distro'!$A:$A,'Lab By Fund'!$A:$A,'Lab Distro'!Z:Z)+SUMIF('Clinical Team Distro'!$A:$A,'Lab By Fund'!$A:$A,'Clinical Team Distro'!Z:Z)),0),0)</f>
        <v>0</v>
      </c>
      <c r="H13" s="68">
        <f>IFERROR(IF($BS13&gt;=H$2,(SUMIF('Lab Distro'!$A:$A,'Lab By Fund'!$A:$A,'Lab Distro'!AA:AA)+SUMIF('Clinical Team Distro'!$A:$A,'Lab By Fund'!$A:$A,'Clinical Team Distro'!AA:AA)),0),0)</f>
        <v>0</v>
      </c>
      <c r="I13" s="68">
        <f>IFERROR(IF($BS13&gt;=I$2,(SUMIF('Lab Distro'!$A:$A,'Lab By Fund'!$A:$A,'Lab Distro'!AB:AB)+SUMIF('Clinical Team Distro'!$A:$A,'Lab By Fund'!$A:$A,'Clinical Team Distro'!AB:AB)),0),0)</f>
        <v>0</v>
      </c>
      <c r="J13" s="68">
        <f>IFERROR(IF($BS13&gt;=J$2,(SUMIF('Lab Distro'!$A:$A,'Lab By Fund'!$A:$A,'Lab Distro'!AC:AC)+SUMIF('Clinical Team Distro'!$A:$A,'Lab By Fund'!$A:$A,'Clinical Team Distro'!AC:AC)),0),0)</f>
        <v>0</v>
      </c>
      <c r="K13" s="68">
        <f>IFERROR(IF($BS13&gt;=K$2,(SUMIF('Lab Distro'!$A:$A,'Lab By Fund'!$A:$A,'Lab Distro'!AD:AD)+SUMIF('Clinical Team Distro'!$A:$A,'Lab By Fund'!$A:$A,'Clinical Team Distro'!AD:AD)),0),0)</f>
        <v>0</v>
      </c>
      <c r="L13" s="68">
        <f>IFERROR(IF($BS13&gt;=L$2,(SUMIF('Lab Distro'!$A:$A,'Lab By Fund'!$A:$A,'Lab Distro'!AE:AE)+SUMIF('Clinical Team Distro'!$A:$A,'Lab By Fund'!$A:$A,'Clinical Team Distro'!AE:AE)),0),0)</f>
        <v>0</v>
      </c>
      <c r="M13" s="68">
        <f>IFERROR(IF($BS13&gt;=M$2,(SUMIF('Lab Distro'!$A:$A,'Lab By Fund'!$A:$A,'Lab Distro'!AF:AF)+SUMIF('Clinical Team Distro'!$A:$A,'Lab By Fund'!$A:$A,'Clinical Team Distro'!AF:AF)),0),0)</f>
        <v>0</v>
      </c>
      <c r="N13" s="68">
        <f>IFERROR(IF($BS13&gt;=N$2,(SUMIF('Lab Distro'!$A:$A,'Lab By Fund'!$A:$A,'Lab Distro'!AG:AG)+SUMIF('Clinical Team Distro'!$A:$A,'Lab By Fund'!$A:$A,'Clinical Team Distro'!AG:AG)),0),0)</f>
        <v>0</v>
      </c>
      <c r="O13" s="68">
        <f>IFERROR(IF($BS13&gt;=O$2,(SUMIF('Lab Distro'!$A:$A,'Lab By Fund'!$A:$A,'Lab Distro'!AH:AH)+SUMIF('Clinical Team Distro'!$A:$A,'Lab By Fund'!$A:$A,'Clinical Team Distro'!AH:AH)),0),0)</f>
        <v>0</v>
      </c>
      <c r="P13" s="59">
        <f t="shared" si="16"/>
        <v>0</v>
      </c>
      <c r="Q13" s="59">
        <f t="shared" si="4"/>
        <v>0</v>
      </c>
      <c r="R13" s="59">
        <f t="shared" si="5"/>
        <v>0</v>
      </c>
      <c r="S13" s="69">
        <f>SUMIF('Lab Distro'!$A:$A,'Lab By Fund'!$A:$A,'Lab Distro'!AK:AK)+SUMIF('Clinical Team Distro'!$A:$A,'Lab By Fund'!$A:$A,'Clinical Team Distro'!AK:AK)</f>
        <v>0</v>
      </c>
      <c r="T13" s="69">
        <f>SUMIF('Lab Distro'!$A:$A,'Lab By Fund'!$A:$A,'Lab Distro'!AL:AL)+SUMIF('Clinical Team Distro'!$A:$A,'Lab By Fund'!$A:$A,'Clinical Team Distro'!AL:AL)</f>
        <v>0</v>
      </c>
      <c r="U13" s="69">
        <f>SUMIF('Lab Distro'!$A:$A,'Lab By Fund'!$A:$A,'Lab Distro'!AM:AM)+SUMIF('Clinical Team Distro'!$A:$A,'Lab By Fund'!$A:$A,'Clinical Team Distro'!AM:AM)</f>
        <v>0</v>
      </c>
      <c r="V13" s="69">
        <f>SUMIF('Lab Distro'!$A:$A,'Lab By Fund'!$A:$A,'Lab Distro'!AN:AN)+SUMIF('Clinical Team Distro'!$A:$A,'Lab By Fund'!$A:$A,'Clinical Team Distro'!AN:AN)</f>
        <v>0</v>
      </c>
      <c r="W13" s="69">
        <f>SUMIF('Lab Distro'!$A:$A,'Lab By Fund'!$A:$A,'Lab Distro'!AO:AO)+SUMIF('Clinical Team Distro'!$A:$A,'Lab By Fund'!$A:$A,'Clinical Team Distro'!AO:AO)</f>
        <v>0</v>
      </c>
      <c r="X13" s="69">
        <f>SUMIF('Lab Distro'!$A:$A,'Lab By Fund'!$A:$A,'Lab Distro'!AP:AP)+SUMIF('Clinical Team Distro'!$A:$A,'Lab By Fund'!$A:$A,'Clinical Team Distro'!AP:AP)</f>
        <v>0</v>
      </c>
      <c r="Y13" s="69">
        <f>SUMIF('Lab Distro'!$A:$A,'Lab By Fund'!$A:$A,'Lab Distro'!AQ:AQ)+SUMIF('Clinical Team Distro'!$A:$A,'Lab By Fund'!$A:$A,'Clinical Team Distro'!AQ:AQ)</f>
        <v>0</v>
      </c>
      <c r="Z13" s="69">
        <f>SUMIF('Lab Distro'!$A:$A,'Lab By Fund'!$A:$A,'Lab Distro'!AR:AR)+SUMIF('Clinical Team Distro'!$A:$A,'Lab By Fund'!$A:$A,'Clinical Team Distro'!AR:AR)</f>
        <v>0</v>
      </c>
      <c r="AA13" s="69">
        <f>SUMIF('Lab Distro'!$A:$A,'Lab By Fund'!$A:$A,'Lab Distro'!AS:AS)+SUMIF('Clinical Team Distro'!$A:$A,'Lab By Fund'!$A:$A,'Clinical Team Distro'!AS:AS)</f>
        <v>0</v>
      </c>
      <c r="AB13" s="69">
        <f>SUMIF('Lab Distro'!$A:$A,'Lab By Fund'!$A:$A,'Lab Distro'!AT:AT)+SUMIF('Clinical Team Distro'!$A:$A,'Lab By Fund'!$A:$A,'Clinical Team Distro'!AT:AT)</f>
        <v>0</v>
      </c>
      <c r="AC13" s="69">
        <f>SUMIF('Lab Distro'!$A:$A,'Lab By Fund'!$A:$A,'Lab Distro'!AU:AU)+SUMIF('Clinical Team Distro'!$A:$A,'Lab By Fund'!$A:$A,'Clinical Team Distro'!AU:AU)</f>
        <v>0</v>
      </c>
      <c r="AD13" s="69">
        <f>SUMIF('Lab Distro'!$A:$A,'Lab By Fund'!$A:$A,'Lab Distro'!AV:AV)+SUMIF('Clinical Team Distro'!$A:$A,'Lab By Fund'!$A:$A,'Clinical Team Distro'!AV:AV)</f>
        <v>0</v>
      </c>
      <c r="AE13" s="60">
        <f t="shared" si="6"/>
        <v>0</v>
      </c>
      <c r="AF13" s="60">
        <f t="shared" si="7"/>
        <v>0</v>
      </c>
      <c r="AG13" s="60">
        <f t="shared" si="8"/>
        <v>0</v>
      </c>
      <c r="AH13" s="68">
        <f>IFERROR(IF(BS13&gt;=AH$2,(SUMIF('PI Salary Grid'!$B$36:$B$59,'Lab By Fund'!$A:$A,'PI Salary Grid'!F$36:F$59)),0),0)</f>
        <v>0</v>
      </c>
      <c r="AI13" s="68">
        <f>IFERROR(IF($BS13&gt;=AI$2,(SUMIF('PI Salary Grid'!$B$36:$B$59,'Lab By Fund'!$A:$A,'PI Salary Grid'!G$36:G$59)),0),0)</f>
        <v>0</v>
      </c>
      <c r="AJ13" s="68">
        <f>IFERROR(IF($BS13&gt;=AJ$2,(SUMIF('PI Salary Grid'!$B$36:$B$59,'Lab By Fund'!$A:$A,'PI Salary Grid'!H$36:H$59)),0),0)</f>
        <v>0</v>
      </c>
      <c r="AK13" s="68">
        <f>IFERROR(IF($BS13&gt;=AK$2,(SUMIF('PI Salary Grid'!$B$36:$B$59,'Lab By Fund'!$A:$A,'PI Salary Grid'!I$36:I$59)),0),0)</f>
        <v>0</v>
      </c>
      <c r="AL13" s="68">
        <f>IFERROR(IF($BS13&gt;=AL$2,(SUMIF('PI Salary Grid'!$B$36:$B$59,'Lab By Fund'!$A:$A,'PI Salary Grid'!J$36:J$59)),0),0)</f>
        <v>0</v>
      </c>
      <c r="AM13" s="68">
        <f>IFERROR(IF($BS13&gt;=AM$2,(SUMIF('PI Salary Grid'!$B$36:$B$59,'Lab By Fund'!$A:$A,'PI Salary Grid'!K$36:K$59)),0),0)</f>
        <v>0</v>
      </c>
      <c r="AN13" s="68">
        <f>IFERROR(IF($BS13&gt;=AN$2,(SUMIF('PI Salary Grid'!$B$36:$B$59,'Lab By Fund'!$A:$A,'PI Salary Grid'!L$36:L$59)),0),0)</f>
        <v>0</v>
      </c>
      <c r="AO13" s="68">
        <f>IFERROR(IF($BS13&gt;=AO$2,(SUMIF('PI Salary Grid'!$B$36:$B$59,'Lab By Fund'!$A:$A,'PI Salary Grid'!M$36:M$59)),0),0)</f>
        <v>0</v>
      </c>
      <c r="AP13" s="68">
        <f>IFERROR(IF($BS13&gt;=AP$2,(SUMIF('PI Salary Grid'!$B$36:$B$59,'Lab By Fund'!$A:$A,'PI Salary Grid'!N$36:N$59)),0),0)</f>
        <v>0</v>
      </c>
      <c r="AQ13" s="68">
        <f>IFERROR(IF($BS13&gt;=AQ$2,(SUMIF('PI Salary Grid'!$B$36:$B$59,'Lab By Fund'!$A:$A,'PI Salary Grid'!O$36:O$59)),0),0)</f>
        <v>0</v>
      </c>
      <c r="AR13" s="68">
        <f>IFERROR(IF($BS13&gt;=AR$2,(SUMIF('PI Salary Grid'!$B$36:$B$59,'Lab By Fund'!$A:$A,'PI Salary Grid'!P$36:P$59)),0),0)</f>
        <v>0</v>
      </c>
      <c r="AS13" s="68">
        <f>IFERROR(IF($BS13&gt;=AS$2,(SUMIF('PI Salary Grid'!$B$36:$B$59,'Lab By Fund'!$A:$A,'PI Salary Grid'!Q$36:Q$59)),0),0)</f>
        <v>0</v>
      </c>
      <c r="AT13" s="59">
        <f t="shared" si="0"/>
        <v>0</v>
      </c>
      <c r="AU13" s="59">
        <f t="shared" si="1"/>
        <v>0</v>
      </c>
      <c r="AV13" s="59">
        <f t="shared" si="2"/>
        <v>0</v>
      </c>
      <c r="AW13" s="59">
        <f t="shared" si="9"/>
        <v>0</v>
      </c>
      <c r="AX13" s="68">
        <f>IFERROR(IF($BS13&gt;=AX$2,(SUMIF('PI Salary Grid'!$B$36:$B$59,'Lab By Fund'!$A:$A,'PI Salary Grid'!AK$36:AK$59)),0),0)</f>
        <v>0</v>
      </c>
      <c r="AY13" s="68">
        <f>IFERROR(IF($BS13&gt;=AY$2,(SUMIF('PI Salary Grid'!$B$36:$B$59,'Lab By Fund'!$A:$A,'PI Salary Grid'!AL$36:AL$59)),0),0)</f>
        <v>0</v>
      </c>
      <c r="AZ13" s="68">
        <f>IFERROR(IF($BS13&gt;=AZ$2,(SUMIF('PI Salary Grid'!$B$36:$B$59,'Lab By Fund'!$A:$A,'PI Salary Grid'!AM$36:AM$59)),0),0)</f>
        <v>0</v>
      </c>
      <c r="BA13" s="68">
        <f>IFERROR(IF($BS13&gt;=BA$2,(SUMIF('PI Salary Grid'!$B$36:$B$59,'Lab By Fund'!$A:$A,'PI Salary Grid'!AN$36:AN$59)),0),0)</f>
        <v>0</v>
      </c>
      <c r="BB13" s="68">
        <f>IFERROR(IF($BS13&gt;=BB$2,(SUMIF('PI Salary Grid'!$B$36:$B$59,'Lab By Fund'!$A:$A,'PI Salary Grid'!AO$36:AO$59)),0),0)</f>
        <v>0</v>
      </c>
      <c r="BC13" s="68">
        <f>IFERROR(IF($BS13&gt;=BC$2,(SUMIF('PI Salary Grid'!$B$36:$B$59,'Lab By Fund'!$A:$A,'PI Salary Grid'!AP$36:AP$59)),0),0)</f>
        <v>0</v>
      </c>
      <c r="BD13" s="68">
        <f>IFERROR(IF($BS13&gt;=BD$2,(SUMIF('PI Salary Grid'!$B$36:$B$59,'Lab By Fund'!$A:$A,'PI Salary Grid'!AQ$36:AQ$59)),0),0)</f>
        <v>0</v>
      </c>
      <c r="BE13" s="68">
        <f>IFERROR(IF($BS13&gt;=BE$2,(SUMIF('PI Salary Grid'!$B$36:$B$59,'Lab By Fund'!$A:$A,'PI Salary Grid'!AR$36:AR$59)),0),0)</f>
        <v>0</v>
      </c>
      <c r="BF13" s="68">
        <f>IFERROR(IF($BS13&gt;=BF$2,(SUMIF('PI Salary Grid'!$B$36:$B$59,'Lab By Fund'!$A:$A,'PI Salary Grid'!AS$36:AS$59)),0),0)</f>
        <v>0</v>
      </c>
      <c r="BG13" s="68">
        <f>IFERROR(IF($BS13&gt;=BG$2,(SUMIF('PI Salary Grid'!$B$36:$B$59,'Lab By Fund'!$A:$A,'PI Salary Grid'!AT$36:AT$59)),0),0)</f>
        <v>0</v>
      </c>
      <c r="BH13" s="68">
        <f>IFERROR(IF($BS13&gt;=BH$2,(SUMIF('PI Salary Grid'!$B$36:$B$59,'Lab By Fund'!$A:$A,'PI Salary Grid'!AU$36:AU$59)),0),0)</f>
        <v>0</v>
      </c>
      <c r="BI13" s="68">
        <f>IFERROR(IF($BS13&gt;=BI$2,(SUMIF('PI Salary Grid'!$B$36:$B$59,'Lab By Fund'!$A:$A,'PI Salary Grid'!AV$36:AV$59)),0),0)</f>
        <v>0</v>
      </c>
      <c r="BJ13" s="60">
        <f t="shared" si="10"/>
        <v>0</v>
      </c>
      <c r="BK13" s="60">
        <f t="shared" si="11"/>
        <v>0</v>
      </c>
      <c r="BL13" s="60">
        <f t="shared" si="12"/>
        <v>0</v>
      </c>
      <c r="BM13" s="60">
        <f t="shared" si="13"/>
        <v>0</v>
      </c>
      <c r="BO13" s="54">
        <f>IFERROR(INDEX('Grants balances'!$G$4:$G$20,MATCH(A13,'Grants balances'!$A$4:$A$20,0)),0)</f>
        <v>0</v>
      </c>
      <c r="BP13" s="61">
        <f t="shared" si="3"/>
        <v>0</v>
      </c>
      <c r="BQ13" s="108">
        <f t="shared" si="14"/>
        <v>0</v>
      </c>
      <c r="BR13" s="70">
        <f t="shared" si="15"/>
        <v>0</v>
      </c>
      <c r="BS13" s="58">
        <f>IFERROR((INDEX(GrantList[Budget End Date],MATCH(A13,GrantList[Fund],0))),0)</f>
        <v>0</v>
      </c>
    </row>
    <row r="14" spans="1:71">
      <c r="A14" s="66">
        <f>'Grants List'!A13</f>
        <v>0</v>
      </c>
      <c r="B14" s="67">
        <f>'Grants List'!D13</f>
        <v>0</v>
      </c>
      <c r="C14" s="109">
        <f>COUNTIF('Lab Distro'!$A$5:$A$447,A14)+COUNTIF('Clinical Team Distro'!$A$5:$A458,A14)</f>
        <v>0</v>
      </c>
      <c r="D14" s="68">
        <f>IFERROR(IF($BS14&gt;=D$2,(SUMIF('Lab Distro'!$A:$A,'Lab By Fund'!$A:$A,'Lab Distro'!W:W)+SUMIF('Clinical Team Distro'!$A:$A,'Lab By Fund'!$A:$A,'Clinical Team Distro'!W:W)),0),0)</f>
        <v>0</v>
      </c>
      <c r="E14" s="68">
        <f>IFERROR(IF($BS14&gt;=E$2,(SUMIF('Lab Distro'!$A:$A,'Lab By Fund'!$A:$A,'Lab Distro'!X:X)+SUMIF('Clinical Team Distro'!$A:$A,'Lab By Fund'!$A:$A,'Clinical Team Distro'!X:X)),0),0)</f>
        <v>0</v>
      </c>
      <c r="F14" s="68">
        <f>IFERROR(IF($BS14&gt;=F$2,(SUMIF('Lab Distro'!$A:$A,'Lab By Fund'!$A:$A,'Lab Distro'!Y:Y)+SUMIF('Clinical Team Distro'!$A:$A,'Lab By Fund'!$A:$A,'Clinical Team Distro'!Y:Y)),0),0)</f>
        <v>0</v>
      </c>
      <c r="G14" s="68">
        <f>IFERROR(IF($BS14&gt;=G$2,(SUMIF('Lab Distro'!$A:$A,'Lab By Fund'!$A:$A,'Lab Distro'!Z:Z)+SUMIF('Clinical Team Distro'!$A:$A,'Lab By Fund'!$A:$A,'Clinical Team Distro'!Z:Z)),0),0)</f>
        <v>0</v>
      </c>
      <c r="H14" s="68">
        <f>IFERROR(IF($BS14&gt;=H$2,(SUMIF('Lab Distro'!$A:$A,'Lab By Fund'!$A:$A,'Lab Distro'!AA:AA)+SUMIF('Clinical Team Distro'!$A:$A,'Lab By Fund'!$A:$A,'Clinical Team Distro'!AA:AA)),0),0)</f>
        <v>0</v>
      </c>
      <c r="I14" s="68">
        <f>IFERROR(IF($BS14&gt;=I$2,(SUMIF('Lab Distro'!$A:$A,'Lab By Fund'!$A:$A,'Lab Distro'!AB:AB)+SUMIF('Clinical Team Distro'!$A:$A,'Lab By Fund'!$A:$A,'Clinical Team Distro'!AB:AB)),0),0)</f>
        <v>0</v>
      </c>
      <c r="J14" s="68">
        <f>IFERROR(IF($BS14&gt;=J$2,(SUMIF('Lab Distro'!$A:$A,'Lab By Fund'!$A:$A,'Lab Distro'!AC:AC)+SUMIF('Clinical Team Distro'!$A:$A,'Lab By Fund'!$A:$A,'Clinical Team Distro'!AC:AC)),0),0)</f>
        <v>0</v>
      </c>
      <c r="K14" s="68">
        <f>IFERROR(IF($BS14&gt;=K$2,(SUMIF('Lab Distro'!$A:$A,'Lab By Fund'!$A:$A,'Lab Distro'!AD:AD)+SUMIF('Clinical Team Distro'!$A:$A,'Lab By Fund'!$A:$A,'Clinical Team Distro'!AD:AD)),0),0)</f>
        <v>0</v>
      </c>
      <c r="L14" s="68">
        <f>IFERROR(IF($BS14&gt;=L$2,(SUMIF('Lab Distro'!$A:$A,'Lab By Fund'!$A:$A,'Lab Distro'!AE:AE)+SUMIF('Clinical Team Distro'!$A:$A,'Lab By Fund'!$A:$A,'Clinical Team Distro'!AE:AE)),0),0)</f>
        <v>0</v>
      </c>
      <c r="M14" s="68">
        <f>IFERROR(IF($BS14&gt;=M$2,(SUMIF('Lab Distro'!$A:$A,'Lab By Fund'!$A:$A,'Lab Distro'!AF:AF)+SUMIF('Clinical Team Distro'!$A:$A,'Lab By Fund'!$A:$A,'Clinical Team Distro'!AF:AF)),0),0)</f>
        <v>0</v>
      </c>
      <c r="N14" s="68">
        <f>IFERROR(IF($BS14&gt;=N$2,(SUMIF('Lab Distro'!$A:$A,'Lab By Fund'!$A:$A,'Lab Distro'!AG:AG)+SUMIF('Clinical Team Distro'!$A:$A,'Lab By Fund'!$A:$A,'Clinical Team Distro'!AG:AG)),0),0)</f>
        <v>0</v>
      </c>
      <c r="O14" s="68">
        <f>IFERROR(IF($BS14&gt;=O$2,(SUMIF('Lab Distro'!$A:$A,'Lab By Fund'!$A:$A,'Lab Distro'!AH:AH)+SUMIF('Clinical Team Distro'!$A:$A,'Lab By Fund'!$A:$A,'Clinical Team Distro'!AH:AH)),0),0)</f>
        <v>0</v>
      </c>
      <c r="P14" s="59">
        <f t="shared" si="16"/>
        <v>0</v>
      </c>
      <c r="Q14" s="59">
        <f t="shared" si="4"/>
        <v>0</v>
      </c>
      <c r="R14" s="59">
        <f t="shared" si="5"/>
        <v>0</v>
      </c>
      <c r="S14" s="69">
        <f>SUMIF('Lab Distro'!$A:$A,'Lab By Fund'!$A:$A,'Lab Distro'!AK:AK)+SUMIF('Clinical Team Distro'!$A:$A,'Lab By Fund'!$A:$A,'Clinical Team Distro'!AK:AK)</f>
        <v>0</v>
      </c>
      <c r="T14" s="69">
        <f>SUMIF('Lab Distro'!$A:$A,'Lab By Fund'!$A:$A,'Lab Distro'!AL:AL)+SUMIF('Clinical Team Distro'!$A:$A,'Lab By Fund'!$A:$A,'Clinical Team Distro'!AL:AL)</f>
        <v>0</v>
      </c>
      <c r="U14" s="69">
        <f>SUMIF('Lab Distro'!$A:$A,'Lab By Fund'!$A:$A,'Lab Distro'!AM:AM)+SUMIF('Clinical Team Distro'!$A:$A,'Lab By Fund'!$A:$A,'Clinical Team Distro'!AM:AM)</f>
        <v>0</v>
      </c>
      <c r="V14" s="69">
        <f>SUMIF('Lab Distro'!$A:$A,'Lab By Fund'!$A:$A,'Lab Distro'!AN:AN)+SUMIF('Clinical Team Distro'!$A:$A,'Lab By Fund'!$A:$A,'Clinical Team Distro'!AN:AN)</f>
        <v>0</v>
      </c>
      <c r="W14" s="69">
        <f>SUMIF('Lab Distro'!$A:$A,'Lab By Fund'!$A:$A,'Lab Distro'!AO:AO)+SUMIF('Clinical Team Distro'!$A:$A,'Lab By Fund'!$A:$A,'Clinical Team Distro'!AO:AO)</f>
        <v>0</v>
      </c>
      <c r="X14" s="69">
        <f>SUMIF('Lab Distro'!$A:$A,'Lab By Fund'!$A:$A,'Lab Distro'!AP:AP)+SUMIF('Clinical Team Distro'!$A:$A,'Lab By Fund'!$A:$A,'Clinical Team Distro'!AP:AP)</f>
        <v>0</v>
      </c>
      <c r="Y14" s="69">
        <f>SUMIF('Lab Distro'!$A:$A,'Lab By Fund'!$A:$A,'Lab Distro'!AQ:AQ)+SUMIF('Clinical Team Distro'!$A:$A,'Lab By Fund'!$A:$A,'Clinical Team Distro'!AQ:AQ)</f>
        <v>0</v>
      </c>
      <c r="Z14" s="69">
        <f>SUMIF('Lab Distro'!$A:$A,'Lab By Fund'!$A:$A,'Lab Distro'!AR:AR)+SUMIF('Clinical Team Distro'!$A:$A,'Lab By Fund'!$A:$A,'Clinical Team Distro'!AR:AR)</f>
        <v>0</v>
      </c>
      <c r="AA14" s="69">
        <f>SUMIF('Lab Distro'!$A:$A,'Lab By Fund'!$A:$A,'Lab Distro'!AS:AS)+SUMIF('Clinical Team Distro'!$A:$A,'Lab By Fund'!$A:$A,'Clinical Team Distro'!AS:AS)</f>
        <v>0</v>
      </c>
      <c r="AB14" s="69">
        <f>SUMIF('Lab Distro'!$A:$A,'Lab By Fund'!$A:$A,'Lab Distro'!AT:AT)+SUMIF('Clinical Team Distro'!$A:$A,'Lab By Fund'!$A:$A,'Clinical Team Distro'!AT:AT)</f>
        <v>0</v>
      </c>
      <c r="AC14" s="69">
        <f>SUMIF('Lab Distro'!$A:$A,'Lab By Fund'!$A:$A,'Lab Distro'!AU:AU)+SUMIF('Clinical Team Distro'!$A:$A,'Lab By Fund'!$A:$A,'Clinical Team Distro'!AU:AU)</f>
        <v>0</v>
      </c>
      <c r="AD14" s="69">
        <f>SUMIF('Lab Distro'!$A:$A,'Lab By Fund'!$A:$A,'Lab Distro'!AV:AV)+SUMIF('Clinical Team Distro'!$A:$A,'Lab By Fund'!$A:$A,'Clinical Team Distro'!AV:AV)</f>
        <v>0</v>
      </c>
      <c r="AE14" s="60">
        <f t="shared" si="6"/>
        <v>0</v>
      </c>
      <c r="AF14" s="60">
        <f t="shared" si="7"/>
        <v>0</v>
      </c>
      <c r="AG14" s="60">
        <f t="shared" si="8"/>
        <v>0</v>
      </c>
      <c r="AH14" s="68">
        <f>IFERROR(IF(BS14&gt;=AH$2,(SUMIF('PI Salary Grid'!$B$36:$B$59,'Lab By Fund'!$A:$A,'PI Salary Grid'!F$36:F$59)),0),0)</f>
        <v>0</v>
      </c>
      <c r="AI14" s="68">
        <f>IFERROR(IF($BS14&gt;=AI$2,(SUMIF('PI Salary Grid'!$B$36:$B$59,'Lab By Fund'!$A:$A,'PI Salary Grid'!G$36:G$59)),0),0)</f>
        <v>0</v>
      </c>
      <c r="AJ14" s="68">
        <f>IFERROR(IF($BS14&gt;=AJ$2,(SUMIF('PI Salary Grid'!$B$36:$B$59,'Lab By Fund'!$A:$A,'PI Salary Grid'!H$36:H$59)),0),0)</f>
        <v>0</v>
      </c>
      <c r="AK14" s="68">
        <f>IFERROR(IF($BS14&gt;=AK$2,(SUMIF('PI Salary Grid'!$B$36:$B$59,'Lab By Fund'!$A:$A,'PI Salary Grid'!I$36:I$59)),0),0)</f>
        <v>0</v>
      </c>
      <c r="AL14" s="68">
        <f>IFERROR(IF($BS14&gt;=AL$2,(SUMIF('PI Salary Grid'!$B$36:$B$59,'Lab By Fund'!$A:$A,'PI Salary Grid'!J$36:J$59)),0),0)</f>
        <v>0</v>
      </c>
      <c r="AM14" s="68">
        <f>IFERROR(IF($BS14&gt;=AM$2,(SUMIF('PI Salary Grid'!$B$36:$B$59,'Lab By Fund'!$A:$A,'PI Salary Grid'!K$36:K$59)),0),0)</f>
        <v>0</v>
      </c>
      <c r="AN14" s="68">
        <f>IFERROR(IF($BS14&gt;=AN$2,(SUMIF('PI Salary Grid'!$B$36:$B$59,'Lab By Fund'!$A:$A,'PI Salary Grid'!L$36:L$59)),0),0)</f>
        <v>0</v>
      </c>
      <c r="AO14" s="68">
        <f>IFERROR(IF($BS14&gt;=AO$2,(SUMIF('PI Salary Grid'!$B$36:$B$59,'Lab By Fund'!$A:$A,'PI Salary Grid'!M$36:M$59)),0),0)</f>
        <v>0</v>
      </c>
      <c r="AP14" s="68">
        <f>IFERROR(IF($BS14&gt;=AP$2,(SUMIF('PI Salary Grid'!$B$36:$B$59,'Lab By Fund'!$A:$A,'PI Salary Grid'!N$36:N$59)),0),0)</f>
        <v>0</v>
      </c>
      <c r="AQ14" s="68">
        <f>IFERROR(IF($BS14&gt;=AQ$2,(SUMIF('PI Salary Grid'!$B$36:$B$59,'Lab By Fund'!$A:$A,'PI Salary Grid'!O$36:O$59)),0),0)</f>
        <v>0</v>
      </c>
      <c r="AR14" s="68">
        <f>IFERROR(IF($BS14&gt;=AR$2,(SUMIF('PI Salary Grid'!$B$36:$B$59,'Lab By Fund'!$A:$A,'PI Salary Grid'!P$36:P$59)),0),0)</f>
        <v>0</v>
      </c>
      <c r="AS14" s="68">
        <f>IFERROR(IF($BS14&gt;=AS$2,(SUMIF('PI Salary Grid'!$B$36:$B$59,'Lab By Fund'!$A:$A,'PI Salary Grid'!Q$36:Q$59)),0),0)</f>
        <v>0</v>
      </c>
      <c r="AT14" s="59">
        <f t="shared" si="0"/>
        <v>0</v>
      </c>
      <c r="AU14" s="59">
        <f t="shared" si="1"/>
        <v>0</v>
      </c>
      <c r="AV14" s="59">
        <f t="shared" si="2"/>
        <v>0</v>
      </c>
      <c r="AW14" s="59">
        <f t="shared" si="9"/>
        <v>0</v>
      </c>
      <c r="AX14" s="68">
        <f>IFERROR(IF($BS14&gt;=AX$2,(SUMIF('PI Salary Grid'!$B$36:$B$59,'Lab By Fund'!$A:$A,'PI Salary Grid'!AK$36:AK$59)),0),0)</f>
        <v>0</v>
      </c>
      <c r="AY14" s="68">
        <f>IFERROR(IF($BS14&gt;=AY$2,(SUMIF('PI Salary Grid'!$B$36:$B$59,'Lab By Fund'!$A:$A,'PI Salary Grid'!AL$36:AL$59)),0),0)</f>
        <v>0</v>
      </c>
      <c r="AZ14" s="68">
        <f>IFERROR(IF($BS14&gt;=AZ$2,(SUMIF('PI Salary Grid'!$B$36:$B$59,'Lab By Fund'!$A:$A,'PI Salary Grid'!AM$36:AM$59)),0),0)</f>
        <v>0</v>
      </c>
      <c r="BA14" s="68">
        <f>IFERROR(IF($BS14&gt;=BA$2,(SUMIF('PI Salary Grid'!$B$36:$B$59,'Lab By Fund'!$A:$A,'PI Salary Grid'!AN$36:AN$59)),0),0)</f>
        <v>0</v>
      </c>
      <c r="BB14" s="68">
        <f>IFERROR(IF($BS14&gt;=BB$2,(SUMIF('PI Salary Grid'!$B$36:$B$59,'Lab By Fund'!$A:$A,'PI Salary Grid'!AO$36:AO$59)),0),0)</f>
        <v>0</v>
      </c>
      <c r="BC14" s="68">
        <f>IFERROR(IF($BS14&gt;=BC$2,(SUMIF('PI Salary Grid'!$B$36:$B$59,'Lab By Fund'!$A:$A,'PI Salary Grid'!AP$36:AP$59)),0),0)</f>
        <v>0</v>
      </c>
      <c r="BD14" s="68">
        <f>IFERROR(IF($BS14&gt;=BD$2,(SUMIF('PI Salary Grid'!$B$36:$B$59,'Lab By Fund'!$A:$A,'PI Salary Grid'!AQ$36:AQ$59)),0),0)</f>
        <v>0</v>
      </c>
      <c r="BE14" s="68">
        <f>IFERROR(IF($BS14&gt;=BE$2,(SUMIF('PI Salary Grid'!$B$36:$B$59,'Lab By Fund'!$A:$A,'PI Salary Grid'!AR$36:AR$59)),0),0)</f>
        <v>0</v>
      </c>
      <c r="BF14" s="68">
        <f>IFERROR(IF($BS14&gt;=BF$2,(SUMIF('PI Salary Grid'!$B$36:$B$59,'Lab By Fund'!$A:$A,'PI Salary Grid'!AS$36:AS$59)),0),0)</f>
        <v>0</v>
      </c>
      <c r="BG14" s="68">
        <f>IFERROR(IF($BS14&gt;=BG$2,(SUMIF('PI Salary Grid'!$B$36:$B$59,'Lab By Fund'!$A:$A,'PI Salary Grid'!AT$36:AT$59)),0),0)</f>
        <v>0</v>
      </c>
      <c r="BH14" s="68">
        <f>IFERROR(IF($BS14&gt;=BH$2,(SUMIF('PI Salary Grid'!$B$36:$B$59,'Lab By Fund'!$A:$A,'PI Salary Grid'!AU$36:AU$59)),0),0)</f>
        <v>0</v>
      </c>
      <c r="BI14" s="68">
        <f>IFERROR(IF($BS14&gt;=BI$2,(SUMIF('PI Salary Grid'!$B$36:$B$59,'Lab By Fund'!$A:$A,'PI Salary Grid'!AV$36:AV$59)),0),0)</f>
        <v>0</v>
      </c>
      <c r="BJ14" s="60">
        <f t="shared" si="10"/>
        <v>0</v>
      </c>
      <c r="BK14" s="60">
        <f t="shared" si="11"/>
        <v>0</v>
      </c>
      <c r="BL14" s="60">
        <f t="shared" si="12"/>
        <v>0</v>
      </c>
      <c r="BM14" s="60">
        <f t="shared" si="13"/>
        <v>0</v>
      </c>
      <c r="BO14" s="54">
        <f>IFERROR(INDEX('Grants balances'!$G$4:$G$20,MATCH(A14,'Grants balances'!$A$4:$A$20,0)),0)</f>
        <v>0</v>
      </c>
      <c r="BP14" s="61">
        <f t="shared" si="3"/>
        <v>0</v>
      </c>
      <c r="BQ14" s="108">
        <f t="shared" si="14"/>
        <v>0</v>
      </c>
      <c r="BR14" s="70">
        <f t="shared" si="15"/>
        <v>0</v>
      </c>
      <c r="BS14" s="58">
        <f>IFERROR((INDEX(GrantList[Budget End Date],MATCH(A14,GrantList[Fund],0))),0)</f>
        <v>0</v>
      </c>
    </row>
    <row r="15" spans="1:71">
      <c r="A15" s="66">
        <f>'Grants List'!A14</f>
        <v>0</v>
      </c>
      <c r="B15" s="67">
        <f>'Grants List'!D14</f>
        <v>0</v>
      </c>
      <c r="C15" s="109">
        <f>COUNTIF('Lab Distro'!$A$5:$A$447,A15)+COUNTIF('Clinical Team Distro'!$A$5:$A459,A15)</f>
        <v>0</v>
      </c>
      <c r="D15" s="68">
        <f>IFERROR(IF($BS15&gt;=D$2,(SUMIF('Lab Distro'!$A:$A,'Lab By Fund'!$A:$A,'Lab Distro'!W:W)+SUMIF('Clinical Team Distro'!$A:$A,'Lab By Fund'!$A:$A,'Clinical Team Distro'!W:W)),0),0)</f>
        <v>0</v>
      </c>
      <c r="E15" s="68">
        <f>IFERROR(IF($BS15&gt;=E$2,(SUMIF('Lab Distro'!$A:$A,'Lab By Fund'!$A:$A,'Lab Distro'!X:X)+SUMIF('Clinical Team Distro'!$A:$A,'Lab By Fund'!$A:$A,'Clinical Team Distro'!X:X)),0),0)</f>
        <v>0</v>
      </c>
      <c r="F15" s="68">
        <f>IFERROR(IF($BS15&gt;=F$2,(SUMIF('Lab Distro'!$A:$A,'Lab By Fund'!$A:$A,'Lab Distro'!Y:Y)+SUMIF('Clinical Team Distro'!$A:$A,'Lab By Fund'!$A:$A,'Clinical Team Distro'!Y:Y)),0),0)</f>
        <v>0</v>
      </c>
      <c r="G15" s="68">
        <f>IFERROR(IF($BS15&gt;=G$2,(SUMIF('Lab Distro'!$A:$A,'Lab By Fund'!$A:$A,'Lab Distro'!Z:Z)+SUMIF('Clinical Team Distro'!$A:$A,'Lab By Fund'!$A:$A,'Clinical Team Distro'!Z:Z)),0),0)</f>
        <v>0</v>
      </c>
      <c r="H15" s="68">
        <f>IFERROR(IF($BS15&gt;=H$2,(SUMIF('Lab Distro'!$A:$A,'Lab By Fund'!$A:$A,'Lab Distro'!AA:AA)+SUMIF('Clinical Team Distro'!$A:$A,'Lab By Fund'!$A:$A,'Clinical Team Distro'!AA:AA)),0),0)</f>
        <v>0</v>
      </c>
      <c r="I15" s="68">
        <f>IFERROR(IF($BS15&gt;=I$2,(SUMIF('Lab Distro'!$A:$A,'Lab By Fund'!$A:$A,'Lab Distro'!AB:AB)+SUMIF('Clinical Team Distro'!$A:$A,'Lab By Fund'!$A:$A,'Clinical Team Distro'!AB:AB)),0),0)</f>
        <v>0</v>
      </c>
      <c r="J15" s="68">
        <f>IFERROR(IF($BS15&gt;=J$2,(SUMIF('Lab Distro'!$A:$A,'Lab By Fund'!$A:$A,'Lab Distro'!AC:AC)+SUMIF('Clinical Team Distro'!$A:$A,'Lab By Fund'!$A:$A,'Clinical Team Distro'!AC:AC)),0),0)</f>
        <v>0</v>
      </c>
      <c r="K15" s="68">
        <f>IFERROR(IF($BS15&gt;=K$2,(SUMIF('Lab Distro'!$A:$A,'Lab By Fund'!$A:$A,'Lab Distro'!AD:AD)+SUMIF('Clinical Team Distro'!$A:$A,'Lab By Fund'!$A:$A,'Clinical Team Distro'!AD:AD)),0),0)</f>
        <v>0</v>
      </c>
      <c r="L15" s="68">
        <f>IFERROR(IF($BS15&gt;=L$2,(SUMIF('Lab Distro'!$A:$A,'Lab By Fund'!$A:$A,'Lab Distro'!AE:AE)+SUMIF('Clinical Team Distro'!$A:$A,'Lab By Fund'!$A:$A,'Clinical Team Distro'!AE:AE)),0),0)</f>
        <v>0</v>
      </c>
      <c r="M15" s="68">
        <f>IFERROR(IF($BS15&gt;=M$2,(SUMIF('Lab Distro'!$A:$A,'Lab By Fund'!$A:$A,'Lab Distro'!AF:AF)+SUMIF('Clinical Team Distro'!$A:$A,'Lab By Fund'!$A:$A,'Clinical Team Distro'!AF:AF)),0),0)</f>
        <v>0</v>
      </c>
      <c r="N15" s="68">
        <f>IFERROR(IF($BS15&gt;=N$2,(SUMIF('Lab Distro'!$A:$A,'Lab By Fund'!$A:$A,'Lab Distro'!AG:AG)+SUMIF('Clinical Team Distro'!$A:$A,'Lab By Fund'!$A:$A,'Clinical Team Distro'!AG:AG)),0),0)</f>
        <v>0</v>
      </c>
      <c r="O15" s="68">
        <f>IFERROR(IF($BS15&gt;=O$2,(SUMIF('Lab Distro'!$A:$A,'Lab By Fund'!$A:$A,'Lab Distro'!AH:AH)+SUMIF('Clinical Team Distro'!$A:$A,'Lab By Fund'!$A:$A,'Clinical Team Distro'!AH:AH)),0),0)</f>
        <v>0</v>
      </c>
      <c r="P15" s="59">
        <f t="shared" si="16"/>
        <v>0</v>
      </c>
      <c r="Q15" s="59">
        <f t="shared" si="4"/>
        <v>0</v>
      </c>
      <c r="R15" s="59">
        <f t="shared" si="5"/>
        <v>0</v>
      </c>
      <c r="S15" s="69">
        <f>SUMIF('Lab Distro'!$A:$A,'Lab By Fund'!$A:$A,'Lab Distro'!AK:AK)+SUMIF('Clinical Team Distro'!$A:$A,'Lab By Fund'!$A:$A,'Clinical Team Distro'!AK:AK)</f>
        <v>0</v>
      </c>
      <c r="T15" s="69">
        <f>SUMIF('Lab Distro'!$A:$A,'Lab By Fund'!$A:$A,'Lab Distro'!AL:AL)+SUMIF('Clinical Team Distro'!$A:$A,'Lab By Fund'!$A:$A,'Clinical Team Distro'!AL:AL)</f>
        <v>0</v>
      </c>
      <c r="U15" s="69">
        <f>SUMIF('Lab Distro'!$A:$A,'Lab By Fund'!$A:$A,'Lab Distro'!AM:AM)+SUMIF('Clinical Team Distro'!$A:$A,'Lab By Fund'!$A:$A,'Clinical Team Distro'!AM:AM)</f>
        <v>0</v>
      </c>
      <c r="V15" s="69">
        <f>SUMIF('Lab Distro'!$A:$A,'Lab By Fund'!$A:$A,'Lab Distro'!AN:AN)+SUMIF('Clinical Team Distro'!$A:$A,'Lab By Fund'!$A:$A,'Clinical Team Distro'!AN:AN)</f>
        <v>0</v>
      </c>
      <c r="W15" s="69">
        <f>SUMIF('Lab Distro'!$A:$A,'Lab By Fund'!$A:$A,'Lab Distro'!AO:AO)+SUMIF('Clinical Team Distro'!$A:$A,'Lab By Fund'!$A:$A,'Clinical Team Distro'!AO:AO)</f>
        <v>0</v>
      </c>
      <c r="X15" s="69">
        <f>SUMIF('Lab Distro'!$A:$A,'Lab By Fund'!$A:$A,'Lab Distro'!AP:AP)+SUMIF('Clinical Team Distro'!$A:$A,'Lab By Fund'!$A:$A,'Clinical Team Distro'!AP:AP)</f>
        <v>0</v>
      </c>
      <c r="Y15" s="69">
        <f>SUMIF('Lab Distro'!$A:$A,'Lab By Fund'!$A:$A,'Lab Distro'!AQ:AQ)+SUMIF('Clinical Team Distro'!$A:$A,'Lab By Fund'!$A:$A,'Clinical Team Distro'!AQ:AQ)</f>
        <v>0</v>
      </c>
      <c r="Z15" s="69">
        <f>SUMIF('Lab Distro'!$A:$A,'Lab By Fund'!$A:$A,'Lab Distro'!AR:AR)+SUMIF('Clinical Team Distro'!$A:$A,'Lab By Fund'!$A:$A,'Clinical Team Distro'!AR:AR)</f>
        <v>0</v>
      </c>
      <c r="AA15" s="69">
        <f>SUMIF('Lab Distro'!$A:$A,'Lab By Fund'!$A:$A,'Lab Distro'!AS:AS)+SUMIF('Clinical Team Distro'!$A:$A,'Lab By Fund'!$A:$A,'Clinical Team Distro'!AS:AS)</f>
        <v>0</v>
      </c>
      <c r="AB15" s="69">
        <f>SUMIF('Lab Distro'!$A:$A,'Lab By Fund'!$A:$A,'Lab Distro'!AT:AT)+SUMIF('Clinical Team Distro'!$A:$A,'Lab By Fund'!$A:$A,'Clinical Team Distro'!AT:AT)</f>
        <v>0</v>
      </c>
      <c r="AC15" s="69">
        <f>SUMIF('Lab Distro'!$A:$A,'Lab By Fund'!$A:$A,'Lab Distro'!AU:AU)+SUMIF('Clinical Team Distro'!$A:$A,'Lab By Fund'!$A:$A,'Clinical Team Distro'!AU:AU)</f>
        <v>0</v>
      </c>
      <c r="AD15" s="69">
        <f>SUMIF('Lab Distro'!$A:$A,'Lab By Fund'!$A:$A,'Lab Distro'!AV:AV)+SUMIF('Clinical Team Distro'!$A:$A,'Lab By Fund'!$A:$A,'Clinical Team Distro'!AV:AV)</f>
        <v>0</v>
      </c>
      <c r="AE15" s="60">
        <f t="shared" si="6"/>
        <v>0</v>
      </c>
      <c r="AF15" s="60">
        <f t="shared" si="7"/>
        <v>0</v>
      </c>
      <c r="AG15" s="60">
        <f t="shared" si="8"/>
        <v>0</v>
      </c>
      <c r="AH15" s="68">
        <f>IFERROR(IF(BS15&gt;=AH$2,(SUMIF('PI Salary Grid'!$B$36:$B$59,'Lab By Fund'!$A:$A,'PI Salary Grid'!F$36:F$59)),0),0)</f>
        <v>0</v>
      </c>
      <c r="AI15" s="68">
        <f>IFERROR(IF($BS15&gt;=AI$2,(SUMIF('PI Salary Grid'!$B$36:$B$59,'Lab By Fund'!$A:$A,'PI Salary Grid'!G$36:G$59)),0),0)</f>
        <v>0</v>
      </c>
      <c r="AJ15" s="68">
        <f>IFERROR(IF($BS15&gt;=AJ$2,(SUMIF('PI Salary Grid'!$B$36:$B$59,'Lab By Fund'!$A:$A,'PI Salary Grid'!H$36:H$59)),0),0)</f>
        <v>0</v>
      </c>
      <c r="AK15" s="68">
        <f>IFERROR(IF($BS15&gt;=AK$2,(SUMIF('PI Salary Grid'!$B$36:$B$59,'Lab By Fund'!$A:$A,'PI Salary Grid'!I$36:I$59)),0),0)</f>
        <v>0</v>
      </c>
      <c r="AL15" s="68">
        <f>IFERROR(IF($BS15&gt;=AL$2,(SUMIF('PI Salary Grid'!$B$36:$B$59,'Lab By Fund'!$A:$A,'PI Salary Grid'!J$36:J$59)),0),0)</f>
        <v>0</v>
      </c>
      <c r="AM15" s="68">
        <f>IFERROR(IF($BS15&gt;=AM$2,(SUMIF('PI Salary Grid'!$B$36:$B$59,'Lab By Fund'!$A:$A,'PI Salary Grid'!K$36:K$59)),0),0)</f>
        <v>0</v>
      </c>
      <c r="AN15" s="68">
        <f>IFERROR(IF($BS15&gt;=AN$2,(SUMIF('PI Salary Grid'!$B$36:$B$59,'Lab By Fund'!$A:$A,'PI Salary Grid'!L$36:L$59)),0),0)</f>
        <v>0</v>
      </c>
      <c r="AO15" s="68">
        <f>IFERROR(IF($BS15&gt;=AO$2,(SUMIF('PI Salary Grid'!$B$36:$B$59,'Lab By Fund'!$A:$A,'PI Salary Grid'!M$36:M$59)),0),0)</f>
        <v>0</v>
      </c>
      <c r="AP15" s="68">
        <f>IFERROR(IF($BS15&gt;=AP$2,(SUMIF('PI Salary Grid'!$B$36:$B$59,'Lab By Fund'!$A:$A,'PI Salary Grid'!N$36:N$59)),0),0)</f>
        <v>0</v>
      </c>
      <c r="AQ15" s="68">
        <f>IFERROR(IF($BS15&gt;=AQ$2,(SUMIF('PI Salary Grid'!$B$36:$B$59,'Lab By Fund'!$A:$A,'PI Salary Grid'!O$36:O$59)),0),0)</f>
        <v>0</v>
      </c>
      <c r="AR15" s="68">
        <f>IFERROR(IF($BS15&gt;=AR$2,(SUMIF('PI Salary Grid'!$B$36:$B$59,'Lab By Fund'!$A:$A,'PI Salary Grid'!P$36:P$59)),0),0)</f>
        <v>0</v>
      </c>
      <c r="AS15" s="68">
        <f>IFERROR(IF($BS15&gt;=AS$2,(SUMIF('PI Salary Grid'!$B$36:$B$59,'Lab By Fund'!$A:$A,'PI Salary Grid'!Q$36:Q$59)),0),0)</f>
        <v>0</v>
      </c>
      <c r="AT15" s="59">
        <f t="shared" si="0"/>
        <v>0</v>
      </c>
      <c r="AU15" s="59">
        <f t="shared" si="1"/>
        <v>0</v>
      </c>
      <c r="AV15" s="59">
        <f t="shared" si="2"/>
        <v>0</v>
      </c>
      <c r="AW15" s="59">
        <f t="shared" si="9"/>
        <v>0</v>
      </c>
      <c r="AX15" s="68">
        <f>IFERROR(IF($BS15&gt;=AX$2,(SUMIF('PI Salary Grid'!$B$36:$B$59,'Lab By Fund'!$A:$A,'PI Salary Grid'!AK$36:AK$59)),0),0)</f>
        <v>0</v>
      </c>
      <c r="AY15" s="68">
        <f>IFERROR(IF($BS15&gt;=AY$2,(SUMIF('PI Salary Grid'!$B$36:$B$59,'Lab By Fund'!$A:$A,'PI Salary Grid'!AL$36:AL$59)),0),0)</f>
        <v>0</v>
      </c>
      <c r="AZ15" s="68">
        <f>IFERROR(IF($BS15&gt;=AZ$2,(SUMIF('PI Salary Grid'!$B$36:$B$59,'Lab By Fund'!$A:$A,'PI Salary Grid'!AM$36:AM$59)),0),0)</f>
        <v>0</v>
      </c>
      <c r="BA15" s="68">
        <f>IFERROR(IF($BS15&gt;=BA$2,(SUMIF('PI Salary Grid'!$B$36:$B$59,'Lab By Fund'!$A:$A,'PI Salary Grid'!AN$36:AN$59)),0),0)</f>
        <v>0</v>
      </c>
      <c r="BB15" s="68">
        <f>IFERROR(IF($BS15&gt;=BB$2,(SUMIF('PI Salary Grid'!$B$36:$B$59,'Lab By Fund'!$A:$A,'PI Salary Grid'!AO$36:AO$59)),0),0)</f>
        <v>0</v>
      </c>
      <c r="BC15" s="68">
        <f>IFERROR(IF($BS15&gt;=BC$2,(SUMIF('PI Salary Grid'!$B$36:$B$59,'Lab By Fund'!$A:$A,'PI Salary Grid'!AP$36:AP$59)),0),0)</f>
        <v>0</v>
      </c>
      <c r="BD15" s="68">
        <f>IFERROR(IF($BS15&gt;=BD$2,(SUMIF('PI Salary Grid'!$B$36:$B$59,'Lab By Fund'!$A:$A,'PI Salary Grid'!AQ$36:AQ$59)),0),0)</f>
        <v>0</v>
      </c>
      <c r="BE15" s="68">
        <f>IFERROR(IF($BS15&gt;=BE$2,(SUMIF('PI Salary Grid'!$B$36:$B$59,'Lab By Fund'!$A:$A,'PI Salary Grid'!AR$36:AR$59)),0),0)</f>
        <v>0</v>
      </c>
      <c r="BF15" s="68">
        <f>IFERROR(IF($BS15&gt;=BF$2,(SUMIF('PI Salary Grid'!$B$36:$B$59,'Lab By Fund'!$A:$A,'PI Salary Grid'!AS$36:AS$59)),0),0)</f>
        <v>0</v>
      </c>
      <c r="BG15" s="68">
        <f>IFERROR(IF($BS15&gt;=BG$2,(SUMIF('PI Salary Grid'!$B$36:$B$59,'Lab By Fund'!$A:$A,'PI Salary Grid'!AT$36:AT$59)),0),0)</f>
        <v>0</v>
      </c>
      <c r="BH15" s="68">
        <f>IFERROR(IF($BS15&gt;=BH$2,(SUMIF('PI Salary Grid'!$B$36:$B$59,'Lab By Fund'!$A:$A,'PI Salary Grid'!AU$36:AU$59)),0),0)</f>
        <v>0</v>
      </c>
      <c r="BI15" s="68">
        <f>IFERROR(IF($BS15&gt;=BI$2,(SUMIF('PI Salary Grid'!$B$36:$B$59,'Lab By Fund'!$A:$A,'PI Salary Grid'!AV$36:AV$59)),0),0)</f>
        <v>0</v>
      </c>
      <c r="BJ15" s="60">
        <f t="shared" si="10"/>
        <v>0</v>
      </c>
      <c r="BK15" s="60">
        <f t="shared" si="11"/>
        <v>0</v>
      </c>
      <c r="BL15" s="60">
        <f t="shared" si="12"/>
        <v>0</v>
      </c>
      <c r="BM15" s="60">
        <f t="shared" si="13"/>
        <v>0</v>
      </c>
      <c r="BO15" s="54">
        <f>IFERROR(INDEX('Grants balances'!$G$4:$G$20,MATCH(A15,'Grants balances'!$A$4:$A$20,0)),0)</f>
        <v>0</v>
      </c>
      <c r="BP15" s="61">
        <f t="shared" si="3"/>
        <v>0</v>
      </c>
      <c r="BQ15" s="108">
        <f t="shared" si="14"/>
        <v>0</v>
      </c>
      <c r="BR15" s="70">
        <f t="shared" si="15"/>
        <v>0</v>
      </c>
      <c r="BS15" s="58">
        <f>IFERROR((INDEX(GrantList[Budget End Date],MATCH(A15,GrantList[Fund],0))),0)</f>
        <v>0</v>
      </c>
    </row>
    <row r="16" spans="1:71">
      <c r="A16" s="66">
        <f>'Grants List'!A15</f>
        <v>0</v>
      </c>
      <c r="B16" s="67">
        <f>'Grants List'!D15</f>
        <v>0</v>
      </c>
      <c r="C16" s="109">
        <f>COUNTIF('Lab Distro'!$A$5:$A$447,A16)+COUNTIF('Clinical Team Distro'!$A$5:$A460,A16)</f>
        <v>0</v>
      </c>
      <c r="D16" s="68">
        <f>IFERROR(IF($BS16&gt;=D$2,(SUMIF('Lab Distro'!$A:$A,'Lab By Fund'!$A:$A,'Lab Distro'!W:W)+SUMIF('Clinical Team Distro'!$A:$A,'Lab By Fund'!$A:$A,'Clinical Team Distro'!W:W)),0),0)</f>
        <v>0</v>
      </c>
      <c r="E16" s="68">
        <f>IFERROR(IF($BS16&gt;=E$2,(SUMIF('Lab Distro'!$A:$A,'Lab By Fund'!$A:$A,'Lab Distro'!X:X)+SUMIF('Clinical Team Distro'!$A:$A,'Lab By Fund'!$A:$A,'Clinical Team Distro'!X:X)),0),0)</f>
        <v>0</v>
      </c>
      <c r="F16" s="68">
        <f>IFERROR(IF($BS16&gt;=F$2,(SUMIF('Lab Distro'!$A:$A,'Lab By Fund'!$A:$A,'Lab Distro'!Y:Y)+SUMIF('Clinical Team Distro'!$A:$A,'Lab By Fund'!$A:$A,'Clinical Team Distro'!Y:Y)),0),0)</f>
        <v>0</v>
      </c>
      <c r="G16" s="68">
        <f>IFERROR(IF($BS16&gt;=G$2,(SUMIF('Lab Distro'!$A:$A,'Lab By Fund'!$A:$A,'Lab Distro'!Z:Z)+SUMIF('Clinical Team Distro'!$A:$A,'Lab By Fund'!$A:$A,'Clinical Team Distro'!Z:Z)),0),0)</f>
        <v>0</v>
      </c>
      <c r="H16" s="68">
        <f>IFERROR(IF($BS16&gt;=H$2,(SUMIF('Lab Distro'!$A:$A,'Lab By Fund'!$A:$A,'Lab Distro'!AA:AA)+SUMIF('Clinical Team Distro'!$A:$A,'Lab By Fund'!$A:$A,'Clinical Team Distro'!AA:AA)),0),0)</f>
        <v>0</v>
      </c>
      <c r="I16" s="68">
        <f>IFERROR(IF($BS16&gt;=I$2,(SUMIF('Lab Distro'!$A:$A,'Lab By Fund'!$A:$A,'Lab Distro'!AB:AB)+SUMIF('Clinical Team Distro'!$A:$A,'Lab By Fund'!$A:$A,'Clinical Team Distro'!AB:AB)),0),0)</f>
        <v>0</v>
      </c>
      <c r="J16" s="68">
        <f>IFERROR(IF($BS16&gt;=J$2,(SUMIF('Lab Distro'!$A:$A,'Lab By Fund'!$A:$A,'Lab Distro'!AC:AC)+SUMIF('Clinical Team Distro'!$A:$A,'Lab By Fund'!$A:$A,'Clinical Team Distro'!AC:AC)),0),0)</f>
        <v>0</v>
      </c>
      <c r="K16" s="68">
        <f>IFERROR(IF($BS16&gt;=K$2,(SUMIF('Lab Distro'!$A:$A,'Lab By Fund'!$A:$A,'Lab Distro'!AD:AD)+SUMIF('Clinical Team Distro'!$A:$A,'Lab By Fund'!$A:$A,'Clinical Team Distro'!AD:AD)),0),0)</f>
        <v>0</v>
      </c>
      <c r="L16" s="68">
        <f>IFERROR(IF($BS16&gt;=L$2,(SUMIF('Lab Distro'!$A:$A,'Lab By Fund'!$A:$A,'Lab Distro'!AE:AE)+SUMIF('Clinical Team Distro'!$A:$A,'Lab By Fund'!$A:$A,'Clinical Team Distro'!AE:AE)),0),0)</f>
        <v>0</v>
      </c>
      <c r="M16" s="68">
        <f>IFERROR(IF($BS16&gt;=M$2,(SUMIF('Lab Distro'!$A:$A,'Lab By Fund'!$A:$A,'Lab Distro'!AF:AF)+SUMIF('Clinical Team Distro'!$A:$A,'Lab By Fund'!$A:$A,'Clinical Team Distro'!AF:AF)),0),0)</f>
        <v>0</v>
      </c>
      <c r="N16" s="68">
        <f>IFERROR(IF($BS16&gt;=N$2,(SUMIF('Lab Distro'!$A:$A,'Lab By Fund'!$A:$A,'Lab Distro'!AG:AG)+SUMIF('Clinical Team Distro'!$A:$A,'Lab By Fund'!$A:$A,'Clinical Team Distro'!AG:AG)),0),0)</f>
        <v>0</v>
      </c>
      <c r="O16" s="68">
        <f>IFERROR(IF($BS16&gt;=O$2,(SUMIF('Lab Distro'!$A:$A,'Lab By Fund'!$A:$A,'Lab Distro'!AH:AH)+SUMIF('Clinical Team Distro'!$A:$A,'Lab By Fund'!$A:$A,'Clinical Team Distro'!AH:AH)),0),0)</f>
        <v>0</v>
      </c>
      <c r="P16" s="59">
        <f t="shared" si="16"/>
        <v>0</v>
      </c>
      <c r="Q16" s="59">
        <f t="shared" si="4"/>
        <v>0</v>
      </c>
      <c r="R16" s="59">
        <f t="shared" si="5"/>
        <v>0</v>
      </c>
      <c r="S16" s="69">
        <f>SUMIF('Lab Distro'!$A:$A,'Lab By Fund'!$A:$A,'Lab Distro'!AK:AK)+SUMIF('Clinical Team Distro'!$A:$A,'Lab By Fund'!$A:$A,'Clinical Team Distro'!AK:AK)</f>
        <v>0</v>
      </c>
      <c r="T16" s="69">
        <f>SUMIF('Lab Distro'!$A:$A,'Lab By Fund'!$A:$A,'Lab Distro'!AL:AL)+SUMIF('Clinical Team Distro'!$A:$A,'Lab By Fund'!$A:$A,'Clinical Team Distro'!AL:AL)</f>
        <v>0</v>
      </c>
      <c r="U16" s="69">
        <f>SUMIF('Lab Distro'!$A:$A,'Lab By Fund'!$A:$A,'Lab Distro'!AM:AM)+SUMIF('Clinical Team Distro'!$A:$A,'Lab By Fund'!$A:$A,'Clinical Team Distro'!AM:AM)</f>
        <v>0</v>
      </c>
      <c r="V16" s="69">
        <f>SUMIF('Lab Distro'!$A:$A,'Lab By Fund'!$A:$A,'Lab Distro'!AN:AN)+SUMIF('Clinical Team Distro'!$A:$A,'Lab By Fund'!$A:$A,'Clinical Team Distro'!AN:AN)</f>
        <v>0</v>
      </c>
      <c r="W16" s="69">
        <f>SUMIF('Lab Distro'!$A:$A,'Lab By Fund'!$A:$A,'Lab Distro'!AO:AO)+SUMIF('Clinical Team Distro'!$A:$A,'Lab By Fund'!$A:$A,'Clinical Team Distro'!AO:AO)</f>
        <v>0</v>
      </c>
      <c r="X16" s="69">
        <f>SUMIF('Lab Distro'!$A:$A,'Lab By Fund'!$A:$A,'Lab Distro'!AP:AP)+SUMIF('Clinical Team Distro'!$A:$A,'Lab By Fund'!$A:$A,'Clinical Team Distro'!AP:AP)</f>
        <v>0</v>
      </c>
      <c r="Y16" s="69">
        <f>SUMIF('Lab Distro'!$A:$A,'Lab By Fund'!$A:$A,'Lab Distro'!AQ:AQ)+SUMIF('Clinical Team Distro'!$A:$A,'Lab By Fund'!$A:$A,'Clinical Team Distro'!AQ:AQ)</f>
        <v>0</v>
      </c>
      <c r="Z16" s="69">
        <f>SUMIF('Lab Distro'!$A:$A,'Lab By Fund'!$A:$A,'Lab Distro'!AR:AR)+SUMIF('Clinical Team Distro'!$A:$A,'Lab By Fund'!$A:$A,'Clinical Team Distro'!AR:AR)</f>
        <v>0</v>
      </c>
      <c r="AA16" s="69">
        <f>SUMIF('Lab Distro'!$A:$A,'Lab By Fund'!$A:$A,'Lab Distro'!AS:AS)+SUMIF('Clinical Team Distro'!$A:$A,'Lab By Fund'!$A:$A,'Clinical Team Distro'!AS:AS)</f>
        <v>0</v>
      </c>
      <c r="AB16" s="69">
        <f>SUMIF('Lab Distro'!$A:$A,'Lab By Fund'!$A:$A,'Lab Distro'!AT:AT)+SUMIF('Clinical Team Distro'!$A:$A,'Lab By Fund'!$A:$A,'Clinical Team Distro'!AT:AT)</f>
        <v>0</v>
      </c>
      <c r="AC16" s="69">
        <f>SUMIF('Lab Distro'!$A:$A,'Lab By Fund'!$A:$A,'Lab Distro'!AU:AU)+SUMIF('Clinical Team Distro'!$A:$A,'Lab By Fund'!$A:$A,'Clinical Team Distro'!AU:AU)</f>
        <v>0</v>
      </c>
      <c r="AD16" s="69">
        <f>SUMIF('Lab Distro'!$A:$A,'Lab By Fund'!$A:$A,'Lab Distro'!AV:AV)+SUMIF('Clinical Team Distro'!$A:$A,'Lab By Fund'!$A:$A,'Clinical Team Distro'!AV:AV)</f>
        <v>0</v>
      </c>
      <c r="AE16" s="60">
        <f t="shared" si="6"/>
        <v>0</v>
      </c>
      <c r="AF16" s="60">
        <f t="shared" si="7"/>
        <v>0</v>
      </c>
      <c r="AG16" s="60">
        <f t="shared" si="8"/>
        <v>0</v>
      </c>
      <c r="AH16" s="68">
        <f>IFERROR(IF(BS16&gt;=AH$2,(SUMIF('PI Salary Grid'!$B$36:$B$59,'Lab By Fund'!$A:$A,'PI Salary Grid'!F$36:F$59)),0),0)</f>
        <v>0</v>
      </c>
      <c r="AI16" s="68">
        <f>IFERROR(IF($BS16&gt;=AI$2,(SUMIF('PI Salary Grid'!$B$36:$B$59,'Lab By Fund'!$A:$A,'PI Salary Grid'!G$36:G$59)),0),0)</f>
        <v>0</v>
      </c>
      <c r="AJ16" s="68">
        <f>IFERROR(IF($BS16&gt;=AJ$2,(SUMIF('PI Salary Grid'!$B$36:$B$59,'Lab By Fund'!$A:$A,'PI Salary Grid'!H$36:H$59)),0),0)</f>
        <v>0</v>
      </c>
      <c r="AK16" s="68">
        <f>IFERROR(IF($BS16&gt;=AK$2,(SUMIF('PI Salary Grid'!$B$36:$B$59,'Lab By Fund'!$A:$A,'PI Salary Grid'!I$36:I$59)),0),0)</f>
        <v>0</v>
      </c>
      <c r="AL16" s="68">
        <f>IFERROR(IF($BS16&gt;=AL$2,(SUMIF('PI Salary Grid'!$B$36:$B$59,'Lab By Fund'!$A:$A,'PI Salary Grid'!J$36:J$59)),0),0)</f>
        <v>0</v>
      </c>
      <c r="AM16" s="68">
        <f>IFERROR(IF($BS16&gt;=AM$2,(SUMIF('PI Salary Grid'!$B$36:$B$59,'Lab By Fund'!$A:$A,'PI Salary Grid'!K$36:K$59)),0),0)</f>
        <v>0</v>
      </c>
      <c r="AN16" s="68">
        <f>IFERROR(IF($BS16&gt;=AN$2,(SUMIF('PI Salary Grid'!$B$36:$B$59,'Lab By Fund'!$A:$A,'PI Salary Grid'!L$36:L$59)),0),0)</f>
        <v>0</v>
      </c>
      <c r="AO16" s="68">
        <f>IFERROR(IF($BS16&gt;=AO$2,(SUMIF('PI Salary Grid'!$B$36:$B$59,'Lab By Fund'!$A:$A,'PI Salary Grid'!M$36:M$59)),0),0)</f>
        <v>0</v>
      </c>
      <c r="AP16" s="68">
        <f>IFERROR(IF($BS16&gt;=AP$2,(SUMIF('PI Salary Grid'!$B$36:$B$59,'Lab By Fund'!$A:$A,'PI Salary Grid'!N$36:N$59)),0),0)</f>
        <v>0</v>
      </c>
      <c r="AQ16" s="68">
        <f>IFERROR(IF($BS16&gt;=AQ$2,(SUMIF('PI Salary Grid'!$B$36:$B$59,'Lab By Fund'!$A:$A,'PI Salary Grid'!O$36:O$59)),0),0)</f>
        <v>0</v>
      </c>
      <c r="AR16" s="68">
        <f>IFERROR(IF($BS16&gt;=AR$2,(SUMIF('PI Salary Grid'!$B$36:$B$59,'Lab By Fund'!$A:$A,'PI Salary Grid'!P$36:P$59)),0),0)</f>
        <v>0</v>
      </c>
      <c r="AS16" s="68">
        <f>IFERROR(IF($BS16&gt;=AS$2,(SUMIF('PI Salary Grid'!$B$36:$B$59,'Lab By Fund'!$A:$A,'PI Salary Grid'!Q$36:Q$59)),0),0)</f>
        <v>0</v>
      </c>
      <c r="AT16" s="59">
        <f t="shared" si="0"/>
        <v>0</v>
      </c>
      <c r="AU16" s="59">
        <f t="shared" si="1"/>
        <v>0</v>
      </c>
      <c r="AV16" s="59">
        <f t="shared" si="2"/>
        <v>0</v>
      </c>
      <c r="AW16" s="59">
        <f t="shared" si="9"/>
        <v>0</v>
      </c>
      <c r="AX16" s="68">
        <f>IFERROR(IF($BS16&gt;=AX$2,(SUMIF('PI Salary Grid'!$B$36:$B$59,'Lab By Fund'!$A:$A,'PI Salary Grid'!AK$36:AK$59)),0),0)</f>
        <v>0</v>
      </c>
      <c r="AY16" s="68">
        <f>IFERROR(IF($BS16&gt;=AY$2,(SUMIF('PI Salary Grid'!$B$36:$B$59,'Lab By Fund'!$A:$A,'PI Salary Grid'!AL$36:AL$59)),0),0)</f>
        <v>0</v>
      </c>
      <c r="AZ16" s="68">
        <f>IFERROR(IF($BS16&gt;=AZ$2,(SUMIF('PI Salary Grid'!$B$36:$B$59,'Lab By Fund'!$A:$A,'PI Salary Grid'!AM$36:AM$59)),0),0)</f>
        <v>0</v>
      </c>
      <c r="BA16" s="68">
        <f>IFERROR(IF($BS16&gt;=BA$2,(SUMIF('PI Salary Grid'!$B$36:$B$59,'Lab By Fund'!$A:$A,'PI Salary Grid'!AN$36:AN$59)),0),0)</f>
        <v>0</v>
      </c>
      <c r="BB16" s="68">
        <f>IFERROR(IF($BS16&gt;=BB$2,(SUMIF('PI Salary Grid'!$B$36:$B$59,'Lab By Fund'!$A:$A,'PI Salary Grid'!AO$36:AO$59)),0),0)</f>
        <v>0</v>
      </c>
      <c r="BC16" s="68">
        <f>IFERROR(IF($BS16&gt;=BC$2,(SUMIF('PI Salary Grid'!$B$36:$B$59,'Lab By Fund'!$A:$A,'PI Salary Grid'!AP$36:AP$59)),0),0)</f>
        <v>0</v>
      </c>
      <c r="BD16" s="68">
        <f>IFERROR(IF($BS16&gt;=BD$2,(SUMIF('PI Salary Grid'!$B$36:$B$59,'Lab By Fund'!$A:$A,'PI Salary Grid'!AQ$36:AQ$59)),0),0)</f>
        <v>0</v>
      </c>
      <c r="BE16" s="68">
        <f>IFERROR(IF($BS16&gt;=BE$2,(SUMIF('PI Salary Grid'!$B$36:$B$59,'Lab By Fund'!$A:$A,'PI Salary Grid'!AR$36:AR$59)),0),0)</f>
        <v>0</v>
      </c>
      <c r="BF16" s="68">
        <f>IFERROR(IF($BS16&gt;=BF$2,(SUMIF('PI Salary Grid'!$B$36:$B$59,'Lab By Fund'!$A:$A,'PI Salary Grid'!AS$36:AS$59)),0),0)</f>
        <v>0</v>
      </c>
      <c r="BG16" s="68">
        <f>IFERROR(IF($BS16&gt;=BG$2,(SUMIF('PI Salary Grid'!$B$36:$B$59,'Lab By Fund'!$A:$A,'PI Salary Grid'!AT$36:AT$59)),0),0)</f>
        <v>0</v>
      </c>
      <c r="BH16" s="68">
        <f>IFERROR(IF($BS16&gt;=BH$2,(SUMIF('PI Salary Grid'!$B$36:$B$59,'Lab By Fund'!$A:$A,'PI Salary Grid'!AU$36:AU$59)),0),0)</f>
        <v>0</v>
      </c>
      <c r="BI16" s="68">
        <f>IFERROR(IF($BS16&gt;=BI$2,(SUMIF('PI Salary Grid'!$B$36:$B$59,'Lab By Fund'!$A:$A,'PI Salary Grid'!AV$36:AV$59)),0),0)</f>
        <v>0</v>
      </c>
      <c r="BJ16" s="60">
        <f t="shared" si="10"/>
        <v>0</v>
      </c>
      <c r="BK16" s="60">
        <f t="shared" si="11"/>
        <v>0</v>
      </c>
      <c r="BL16" s="60">
        <f t="shared" si="12"/>
        <v>0</v>
      </c>
      <c r="BM16" s="60">
        <f t="shared" si="13"/>
        <v>0</v>
      </c>
      <c r="BO16" s="54">
        <f>IFERROR(INDEX('Grants balances'!$G$4:$G$20,MATCH(A16,'Grants balances'!$A$4:$A$20,0)),0)</f>
        <v>0</v>
      </c>
      <c r="BP16" s="61">
        <f t="shared" si="3"/>
        <v>0</v>
      </c>
      <c r="BQ16" s="108">
        <f t="shared" si="14"/>
        <v>0</v>
      </c>
      <c r="BR16" s="70">
        <f t="shared" si="15"/>
        <v>0</v>
      </c>
      <c r="BS16" s="58">
        <f>IFERROR((INDEX(GrantList[Budget End Date],MATCH(A16,GrantList[Fund],0))),0)</f>
        <v>0</v>
      </c>
    </row>
    <row r="17" spans="1:71">
      <c r="A17" s="66">
        <f>'Grants List'!A16</f>
        <v>0</v>
      </c>
      <c r="B17" s="67">
        <f>'Grants List'!D16</f>
        <v>0</v>
      </c>
      <c r="C17" s="109">
        <f>COUNTIF('Lab Distro'!$A$5:$A$447,A17)+COUNTIF('Clinical Team Distro'!$A$5:$A461,A17)</f>
        <v>0</v>
      </c>
      <c r="D17" s="68">
        <f>IFERROR(IF($BS17&gt;=D$2,(SUMIF('Lab Distro'!$A:$A,'Lab By Fund'!$A:$A,'Lab Distro'!W:W)+SUMIF('Clinical Team Distro'!$A:$A,'Lab By Fund'!$A:$A,'Clinical Team Distro'!W:W)),0),0)</f>
        <v>0</v>
      </c>
      <c r="E17" s="68">
        <f>IFERROR(IF($BS17&gt;=E$2,(SUMIF('Lab Distro'!$A:$A,'Lab By Fund'!$A:$A,'Lab Distro'!X:X)+SUMIF('Clinical Team Distro'!$A:$A,'Lab By Fund'!$A:$A,'Clinical Team Distro'!X:X)),0),0)</f>
        <v>0</v>
      </c>
      <c r="F17" s="68">
        <f>IFERROR(IF($BS17&gt;=F$2,(SUMIF('Lab Distro'!$A:$A,'Lab By Fund'!$A:$A,'Lab Distro'!Y:Y)+SUMIF('Clinical Team Distro'!$A:$A,'Lab By Fund'!$A:$A,'Clinical Team Distro'!Y:Y)),0),0)</f>
        <v>0</v>
      </c>
      <c r="G17" s="68">
        <f>IFERROR(IF($BS17&gt;=G$2,(SUMIF('Lab Distro'!$A:$A,'Lab By Fund'!$A:$A,'Lab Distro'!Z:Z)+SUMIF('Clinical Team Distro'!$A:$A,'Lab By Fund'!$A:$A,'Clinical Team Distro'!Z:Z)),0),0)</f>
        <v>0</v>
      </c>
      <c r="H17" s="68">
        <f>IFERROR(IF($BS17&gt;=H$2,(SUMIF('Lab Distro'!$A:$A,'Lab By Fund'!$A:$A,'Lab Distro'!AA:AA)+SUMIF('Clinical Team Distro'!$A:$A,'Lab By Fund'!$A:$A,'Clinical Team Distro'!AA:AA)),0),0)</f>
        <v>0</v>
      </c>
      <c r="I17" s="68">
        <f>IFERROR(IF($BS17&gt;=I$2,(SUMIF('Lab Distro'!$A:$A,'Lab By Fund'!$A:$A,'Lab Distro'!AB:AB)+SUMIF('Clinical Team Distro'!$A:$A,'Lab By Fund'!$A:$A,'Clinical Team Distro'!AB:AB)),0),0)</f>
        <v>0</v>
      </c>
      <c r="J17" s="68">
        <f>IFERROR(IF($BS17&gt;=J$2,(SUMIF('Lab Distro'!$A:$A,'Lab By Fund'!$A:$A,'Lab Distro'!AC:AC)+SUMIF('Clinical Team Distro'!$A:$A,'Lab By Fund'!$A:$A,'Clinical Team Distro'!AC:AC)),0),0)</f>
        <v>0</v>
      </c>
      <c r="K17" s="68">
        <f>IFERROR(IF($BS17&gt;=K$2,(SUMIF('Lab Distro'!$A:$A,'Lab By Fund'!$A:$A,'Lab Distro'!AD:AD)+SUMIF('Clinical Team Distro'!$A:$A,'Lab By Fund'!$A:$A,'Clinical Team Distro'!AD:AD)),0),0)</f>
        <v>0</v>
      </c>
      <c r="L17" s="68">
        <f>IFERROR(IF($BS17&gt;=L$2,(SUMIF('Lab Distro'!$A:$A,'Lab By Fund'!$A:$A,'Lab Distro'!AE:AE)+SUMIF('Clinical Team Distro'!$A:$A,'Lab By Fund'!$A:$A,'Clinical Team Distro'!AE:AE)),0),0)</f>
        <v>0</v>
      </c>
      <c r="M17" s="68">
        <f>IFERROR(IF($BS17&gt;=M$2,(SUMIF('Lab Distro'!$A:$A,'Lab By Fund'!$A:$A,'Lab Distro'!AF:AF)+SUMIF('Clinical Team Distro'!$A:$A,'Lab By Fund'!$A:$A,'Clinical Team Distro'!AF:AF)),0),0)</f>
        <v>0</v>
      </c>
      <c r="N17" s="68">
        <f>IFERROR(IF($BS17&gt;=N$2,(SUMIF('Lab Distro'!$A:$A,'Lab By Fund'!$A:$A,'Lab Distro'!AG:AG)+SUMIF('Clinical Team Distro'!$A:$A,'Lab By Fund'!$A:$A,'Clinical Team Distro'!AG:AG)),0),0)</f>
        <v>0</v>
      </c>
      <c r="O17" s="68">
        <f>IFERROR(IF($BS17&gt;=O$2,(SUMIF('Lab Distro'!$A:$A,'Lab By Fund'!$A:$A,'Lab Distro'!AH:AH)+SUMIF('Clinical Team Distro'!$A:$A,'Lab By Fund'!$A:$A,'Clinical Team Distro'!AH:AH)),0),0)</f>
        <v>0</v>
      </c>
      <c r="P17" s="59">
        <f t="shared" si="16"/>
        <v>0</v>
      </c>
      <c r="Q17" s="59">
        <f t="shared" si="4"/>
        <v>0</v>
      </c>
      <c r="R17" s="59">
        <f t="shared" si="5"/>
        <v>0</v>
      </c>
      <c r="S17" s="69">
        <f>SUMIF('Lab Distro'!$A:$A,'Lab By Fund'!$A:$A,'Lab Distro'!AK:AK)+SUMIF('Clinical Team Distro'!$A:$A,'Lab By Fund'!$A:$A,'Clinical Team Distro'!AK:AK)</f>
        <v>0</v>
      </c>
      <c r="T17" s="69">
        <f>SUMIF('Lab Distro'!$A:$A,'Lab By Fund'!$A:$A,'Lab Distro'!AL:AL)+SUMIF('Clinical Team Distro'!$A:$A,'Lab By Fund'!$A:$A,'Clinical Team Distro'!AL:AL)</f>
        <v>0</v>
      </c>
      <c r="U17" s="69">
        <f>SUMIF('Lab Distro'!$A:$A,'Lab By Fund'!$A:$A,'Lab Distro'!AM:AM)+SUMIF('Clinical Team Distro'!$A:$A,'Lab By Fund'!$A:$A,'Clinical Team Distro'!AM:AM)</f>
        <v>0</v>
      </c>
      <c r="V17" s="69">
        <f>SUMIF('Lab Distro'!$A:$A,'Lab By Fund'!$A:$A,'Lab Distro'!AN:AN)+SUMIF('Clinical Team Distro'!$A:$A,'Lab By Fund'!$A:$A,'Clinical Team Distro'!AN:AN)</f>
        <v>0</v>
      </c>
      <c r="W17" s="69">
        <f>SUMIF('Lab Distro'!$A:$A,'Lab By Fund'!$A:$A,'Lab Distro'!AO:AO)+SUMIF('Clinical Team Distro'!$A:$A,'Lab By Fund'!$A:$A,'Clinical Team Distro'!AO:AO)</f>
        <v>0</v>
      </c>
      <c r="X17" s="69">
        <f>SUMIF('Lab Distro'!$A:$A,'Lab By Fund'!$A:$A,'Lab Distro'!AP:AP)+SUMIF('Clinical Team Distro'!$A:$A,'Lab By Fund'!$A:$A,'Clinical Team Distro'!AP:AP)</f>
        <v>0</v>
      </c>
      <c r="Y17" s="69">
        <f>SUMIF('Lab Distro'!$A:$A,'Lab By Fund'!$A:$A,'Lab Distro'!AQ:AQ)+SUMIF('Clinical Team Distro'!$A:$A,'Lab By Fund'!$A:$A,'Clinical Team Distro'!AQ:AQ)</f>
        <v>0</v>
      </c>
      <c r="Z17" s="69">
        <f>SUMIF('Lab Distro'!$A:$A,'Lab By Fund'!$A:$A,'Lab Distro'!AR:AR)+SUMIF('Clinical Team Distro'!$A:$A,'Lab By Fund'!$A:$A,'Clinical Team Distro'!AR:AR)</f>
        <v>0</v>
      </c>
      <c r="AA17" s="69">
        <f>SUMIF('Lab Distro'!$A:$A,'Lab By Fund'!$A:$A,'Lab Distro'!AS:AS)+SUMIF('Clinical Team Distro'!$A:$A,'Lab By Fund'!$A:$A,'Clinical Team Distro'!AS:AS)</f>
        <v>0</v>
      </c>
      <c r="AB17" s="69">
        <f>SUMIF('Lab Distro'!$A:$A,'Lab By Fund'!$A:$A,'Lab Distro'!AT:AT)+SUMIF('Clinical Team Distro'!$A:$A,'Lab By Fund'!$A:$A,'Clinical Team Distro'!AT:AT)</f>
        <v>0</v>
      </c>
      <c r="AC17" s="69">
        <f>SUMIF('Lab Distro'!$A:$A,'Lab By Fund'!$A:$A,'Lab Distro'!AU:AU)+SUMIF('Clinical Team Distro'!$A:$A,'Lab By Fund'!$A:$A,'Clinical Team Distro'!AU:AU)</f>
        <v>0</v>
      </c>
      <c r="AD17" s="69">
        <f>SUMIF('Lab Distro'!$A:$A,'Lab By Fund'!$A:$A,'Lab Distro'!AV:AV)+SUMIF('Clinical Team Distro'!$A:$A,'Lab By Fund'!$A:$A,'Clinical Team Distro'!AV:AV)</f>
        <v>0</v>
      </c>
      <c r="AE17" s="60">
        <f t="shared" si="6"/>
        <v>0</v>
      </c>
      <c r="AF17" s="60">
        <f t="shared" si="7"/>
        <v>0</v>
      </c>
      <c r="AG17" s="60">
        <f t="shared" si="8"/>
        <v>0</v>
      </c>
      <c r="AH17" s="68">
        <f>IFERROR(IF(BS17&gt;=AH$2,(SUMIF('PI Salary Grid'!$B$36:$B$59,'Lab By Fund'!$A:$A,'PI Salary Grid'!F$36:F$59)),0),0)</f>
        <v>0</v>
      </c>
      <c r="AI17" s="68">
        <f>IFERROR(IF($BS17&gt;=AI$2,(SUMIF('PI Salary Grid'!$B$36:$B$59,'Lab By Fund'!$A:$A,'PI Salary Grid'!G$36:G$59)),0),0)</f>
        <v>0</v>
      </c>
      <c r="AJ17" s="68">
        <f>IFERROR(IF($BS17&gt;=AJ$2,(SUMIF('PI Salary Grid'!$B$36:$B$59,'Lab By Fund'!$A:$A,'PI Salary Grid'!H$36:H$59)),0),0)</f>
        <v>0</v>
      </c>
      <c r="AK17" s="68">
        <f>IFERROR(IF($BS17&gt;=AK$2,(SUMIF('PI Salary Grid'!$B$36:$B$59,'Lab By Fund'!$A:$A,'PI Salary Grid'!I$36:I$59)),0),0)</f>
        <v>0</v>
      </c>
      <c r="AL17" s="68">
        <f>IFERROR(IF($BS17&gt;=AL$2,(SUMIF('PI Salary Grid'!$B$36:$B$59,'Lab By Fund'!$A:$A,'PI Salary Grid'!J$36:J$59)),0),0)</f>
        <v>0</v>
      </c>
      <c r="AM17" s="68">
        <f>IFERROR(IF($BS17&gt;=AM$2,(SUMIF('PI Salary Grid'!$B$36:$B$59,'Lab By Fund'!$A:$A,'PI Salary Grid'!K$36:K$59)),0),0)</f>
        <v>0</v>
      </c>
      <c r="AN17" s="68">
        <f>IFERROR(IF($BS17&gt;=AN$2,(SUMIF('PI Salary Grid'!$B$36:$B$59,'Lab By Fund'!$A:$A,'PI Salary Grid'!L$36:L$59)),0),0)</f>
        <v>0</v>
      </c>
      <c r="AO17" s="68">
        <f>IFERROR(IF($BS17&gt;=AO$2,(SUMIF('PI Salary Grid'!$B$36:$B$59,'Lab By Fund'!$A:$A,'PI Salary Grid'!M$36:M$59)),0),0)</f>
        <v>0</v>
      </c>
      <c r="AP17" s="68">
        <f>IFERROR(IF($BS17&gt;=AP$2,(SUMIF('PI Salary Grid'!$B$36:$B$59,'Lab By Fund'!$A:$A,'PI Salary Grid'!N$36:N$59)),0),0)</f>
        <v>0</v>
      </c>
      <c r="AQ17" s="68">
        <f>IFERROR(IF($BS17&gt;=AQ$2,(SUMIF('PI Salary Grid'!$B$36:$B$59,'Lab By Fund'!$A:$A,'PI Salary Grid'!O$36:O$59)),0),0)</f>
        <v>0</v>
      </c>
      <c r="AR17" s="68">
        <f>IFERROR(IF($BS17&gt;=AR$2,(SUMIF('PI Salary Grid'!$B$36:$B$59,'Lab By Fund'!$A:$A,'PI Salary Grid'!P$36:P$59)),0),0)</f>
        <v>0</v>
      </c>
      <c r="AS17" s="68">
        <f>IFERROR(IF($BS17&gt;=AS$2,(SUMIF('PI Salary Grid'!$B$36:$B$59,'Lab By Fund'!$A:$A,'PI Salary Grid'!Q$36:Q$59)),0),0)</f>
        <v>0</v>
      </c>
      <c r="AT17" s="59">
        <f t="shared" si="0"/>
        <v>0</v>
      </c>
      <c r="AU17" s="59">
        <f t="shared" si="1"/>
        <v>0</v>
      </c>
      <c r="AV17" s="59">
        <f t="shared" si="2"/>
        <v>0</v>
      </c>
      <c r="AW17" s="59">
        <f t="shared" si="9"/>
        <v>0</v>
      </c>
      <c r="AX17" s="68">
        <f>IFERROR(IF($BS17&gt;=AX$2,(SUMIF('PI Salary Grid'!$B$36:$B$59,'Lab By Fund'!$A:$A,'PI Salary Grid'!AK$36:AK$59)),0),0)</f>
        <v>0</v>
      </c>
      <c r="AY17" s="68">
        <f>IFERROR(IF($BS17&gt;=AY$2,(SUMIF('PI Salary Grid'!$B$36:$B$59,'Lab By Fund'!$A:$A,'PI Salary Grid'!AL$36:AL$59)),0),0)</f>
        <v>0</v>
      </c>
      <c r="AZ17" s="68">
        <f>IFERROR(IF($BS17&gt;=AZ$2,(SUMIF('PI Salary Grid'!$B$36:$B$59,'Lab By Fund'!$A:$A,'PI Salary Grid'!AM$36:AM$59)),0),0)</f>
        <v>0</v>
      </c>
      <c r="BA17" s="68">
        <f>IFERROR(IF($BS17&gt;=BA$2,(SUMIF('PI Salary Grid'!$B$36:$B$59,'Lab By Fund'!$A:$A,'PI Salary Grid'!AN$36:AN$59)),0),0)</f>
        <v>0</v>
      </c>
      <c r="BB17" s="68">
        <f>IFERROR(IF($BS17&gt;=BB$2,(SUMIF('PI Salary Grid'!$B$36:$B$59,'Lab By Fund'!$A:$A,'PI Salary Grid'!AO$36:AO$59)),0),0)</f>
        <v>0</v>
      </c>
      <c r="BC17" s="68">
        <f>IFERROR(IF($BS17&gt;=BC$2,(SUMIF('PI Salary Grid'!$B$36:$B$59,'Lab By Fund'!$A:$A,'PI Salary Grid'!AP$36:AP$59)),0),0)</f>
        <v>0</v>
      </c>
      <c r="BD17" s="68">
        <f>IFERROR(IF($BS17&gt;=BD$2,(SUMIF('PI Salary Grid'!$B$36:$B$59,'Lab By Fund'!$A:$A,'PI Salary Grid'!AQ$36:AQ$59)),0),0)</f>
        <v>0</v>
      </c>
      <c r="BE17" s="68">
        <f>IFERROR(IF($BS17&gt;=BE$2,(SUMIF('PI Salary Grid'!$B$36:$B$59,'Lab By Fund'!$A:$A,'PI Salary Grid'!AR$36:AR$59)),0),0)</f>
        <v>0</v>
      </c>
      <c r="BF17" s="68">
        <f>IFERROR(IF($BS17&gt;=BF$2,(SUMIF('PI Salary Grid'!$B$36:$B$59,'Lab By Fund'!$A:$A,'PI Salary Grid'!AS$36:AS$59)),0),0)</f>
        <v>0</v>
      </c>
      <c r="BG17" s="68">
        <f>IFERROR(IF($BS17&gt;=BG$2,(SUMIF('PI Salary Grid'!$B$36:$B$59,'Lab By Fund'!$A:$A,'PI Salary Grid'!AT$36:AT$59)),0),0)</f>
        <v>0</v>
      </c>
      <c r="BH17" s="68">
        <f>IFERROR(IF($BS17&gt;=BH$2,(SUMIF('PI Salary Grid'!$B$36:$B$59,'Lab By Fund'!$A:$A,'PI Salary Grid'!AU$36:AU$59)),0),0)</f>
        <v>0</v>
      </c>
      <c r="BI17" s="68">
        <f>IFERROR(IF($BS17&gt;=BI$2,(SUMIF('PI Salary Grid'!$B$36:$B$59,'Lab By Fund'!$A:$A,'PI Salary Grid'!AV$36:AV$59)),0),0)</f>
        <v>0</v>
      </c>
      <c r="BJ17" s="60">
        <f t="shared" si="10"/>
        <v>0</v>
      </c>
      <c r="BK17" s="60">
        <f t="shared" si="11"/>
        <v>0</v>
      </c>
      <c r="BL17" s="60">
        <f t="shared" si="12"/>
        <v>0</v>
      </c>
      <c r="BM17" s="60">
        <f t="shared" si="13"/>
        <v>0</v>
      </c>
      <c r="BO17" s="54">
        <f>IFERROR(INDEX('Grants balances'!$G$4:$G$20,MATCH(A17,'Grants balances'!$A$4:$A$20,0)),0)</f>
        <v>0</v>
      </c>
      <c r="BP17" s="61">
        <f t="shared" si="3"/>
        <v>0</v>
      </c>
      <c r="BQ17" s="108">
        <f t="shared" si="14"/>
        <v>0</v>
      </c>
      <c r="BR17" s="70">
        <f t="shared" si="15"/>
        <v>0</v>
      </c>
      <c r="BS17" s="58">
        <f>IFERROR((INDEX(GrantList[Budget End Date],MATCH(A17,GrantList[Fund],0))),0)</f>
        <v>0</v>
      </c>
    </row>
    <row r="18" spans="1:71">
      <c r="A18" s="66">
        <f>'Grants List'!A17</f>
        <v>0</v>
      </c>
      <c r="B18" s="67">
        <f>'Grants List'!D17</f>
        <v>0</v>
      </c>
      <c r="C18" s="109">
        <f>COUNTIF('Lab Distro'!$A$5:$A$447,A18)+COUNTIF('Clinical Team Distro'!$A$5:$A462,A18)</f>
        <v>0</v>
      </c>
      <c r="D18" s="68">
        <f>IFERROR(IF($BS18&gt;=D$2,(SUMIF('Lab Distro'!$A:$A,'Lab By Fund'!$A:$A,'Lab Distro'!W:W)+SUMIF('Clinical Team Distro'!$A:$A,'Lab By Fund'!$A:$A,'Clinical Team Distro'!W:W)),0),0)</f>
        <v>0</v>
      </c>
      <c r="E18" s="68">
        <f>IFERROR(IF($BS18&gt;=E$2,(SUMIF('Lab Distro'!$A:$A,'Lab By Fund'!$A:$A,'Lab Distro'!X:X)+SUMIF('Clinical Team Distro'!$A:$A,'Lab By Fund'!$A:$A,'Clinical Team Distro'!X:X)),0),0)</f>
        <v>0</v>
      </c>
      <c r="F18" s="68">
        <f>IFERROR(IF($BS18&gt;=F$2,(SUMIF('Lab Distro'!$A:$A,'Lab By Fund'!$A:$A,'Lab Distro'!Y:Y)+SUMIF('Clinical Team Distro'!$A:$A,'Lab By Fund'!$A:$A,'Clinical Team Distro'!Y:Y)),0),0)</f>
        <v>0</v>
      </c>
      <c r="G18" s="68">
        <f>IFERROR(IF($BS18&gt;=G$2,(SUMIF('Lab Distro'!$A:$A,'Lab By Fund'!$A:$A,'Lab Distro'!Z:Z)+SUMIF('Clinical Team Distro'!$A:$A,'Lab By Fund'!$A:$A,'Clinical Team Distro'!Z:Z)),0),0)</f>
        <v>0</v>
      </c>
      <c r="H18" s="68">
        <f>IFERROR(IF($BS18&gt;=H$2,(SUMIF('Lab Distro'!$A:$A,'Lab By Fund'!$A:$A,'Lab Distro'!AA:AA)+SUMIF('Clinical Team Distro'!$A:$A,'Lab By Fund'!$A:$A,'Clinical Team Distro'!AA:AA)),0),0)</f>
        <v>0</v>
      </c>
      <c r="I18" s="68">
        <f>IFERROR(IF($BS18&gt;=I$2,(SUMIF('Lab Distro'!$A:$A,'Lab By Fund'!$A:$A,'Lab Distro'!AB:AB)+SUMIF('Clinical Team Distro'!$A:$A,'Lab By Fund'!$A:$A,'Clinical Team Distro'!AB:AB)),0),0)</f>
        <v>0</v>
      </c>
      <c r="J18" s="68">
        <f>IFERROR(IF($BS18&gt;=J$2,(SUMIF('Lab Distro'!$A:$A,'Lab By Fund'!$A:$A,'Lab Distro'!AC:AC)+SUMIF('Clinical Team Distro'!$A:$A,'Lab By Fund'!$A:$A,'Clinical Team Distro'!AC:AC)),0),0)</f>
        <v>0</v>
      </c>
      <c r="K18" s="68">
        <f>IFERROR(IF($BS18&gt;=K$2,(SUMIF('Lab Distro'!$A:$A,'Lab By Fund'!$A:$A,'Lab Distro'!AD:AD)+SUMIF('Clinical Team Distro'!$A:$A,'Lab By Fund'!$A:$A,'Clinical Team Distro'!AD:AD)),0),0)</f>
        <v>0</v>
      </c>
      <c r="L18" s="68">
        <f>IFERROR(IF($BS18&gt;=L$2,(SUMIF('Lab Distro'!$A:$A,'Lab By Fund'!$A:$A,'Lab Distro'!AE:AE)+SUMIF('Clinical Team Distro'!$A:$A,'Lab By Fund'!$A:$A,'Clinical Team Distro'!AE:AE)),0),0)</f>
        <v>0</v>
      </c>
      <c r="M18" s="68">
        <f>IFERROR(IF($BS18&gt;=M$2,(SUMIF('Lab Distro'!$A:$A,'Lab By Fund'!$A:$A,'Lab Distro'!AF:AF)+SUMIF('Clinical Team Distro'!$A:$A,'Lab By Fund'!$A:$A,'Clinical Team Distro'!AF:AF)),0),0)</f>
        <v>0</v>
      </c>
      <c r="N18" s="68">
        <f>IFERROR(IF($BS18&gt;=N$2,(SUMIF('Lab Distro'!$A:$A,'Lab By Fund'!$A:$A,'Lab Distro'!AG:AG)+SUMIF('Clinical Team Distro'!$A:$A,'Lab By Fund'!$A:$A,'Clinical Team Distro'!AG:AG)),0),0)</f>
        <v>0</v>
      </c>
      <c r="O18" s="68">
        <f>IFERROR(IF($BS18&gt;=O$2,(SUMIF('Lab Distro'!$A:$A,'Lab By Fund'!$A:$A,'Lab Distro'!AH:AH)+SUMIF('Clinical Team Distro'!$A:$A,'Lab By Fund'!$A:$A,'Clinical Team Distro'!AH:AH)),0),0)</f>
        <v>0</v>
      </c>
      <c r="P18" s="59">
        <f t="shared" si="16"/>
        <v>0</v>
      </c>
      <c r="Q18" s="59">
        <f t="shared" si="4"/>
        <v>0</v>
      </c>
      <c r="R18" s="59">
        <f t="shared" si="5"/>
        <v>0</v>
      </c>
      <c r="S18" s="69">
        <f>SUMIF('Lab Distro'!$A:$A,'Lab By Fund'!$A:$A,'Lab Distro'!AK:AK)+SUMIF('Clinical Team Distro'!$A:$A,'Lab By Fund'!$A:$A,'Clinical Team Distro'!AK:AK)</f>
        <v>0</v>
      </c>
      <c r="T18" s="69">
        <f>SUMIF('Lab Distro'!$A:$A,'Lab By Fund'!$A:$A,'Lab Distro'!AL:AL)+SUMIF('Clinical Team Distro'!$A:$A,'Lab By Fund'!$A:$A,'Clinical Team Distro'!AL:AL)</f>
        <v>0</v>
      </c>
      <c r="U18" s="69">
        <f>SUMIF('Lab Distro'!$A:$A,'Lab By Fund'!$A:$A,'Lab Distro'!AM:AM)+SUMIF('Clinical Team Distro'!$A:$A,'Lab By Fund'!$A:$A,'Clinical Team Distro'!AM:AM)</f>
        <v>0</v>
      </c>
      <c r="V18" s="69">
        <f>SUMIF('Lab Distro'!$A:$A,'Lab By Fund'!$A:$A,'Lab Distro'!AN:AN)+SUMIF('Clinical Team Distro'!$A:$A,'Lab By Fund'!$A:$A,'Clinical Team Distro'!AN:AN)</f>
        <v>0</v>
      </c>
      <c r="W18" s="69">
        <f>SUMIF('Lab Distro'!$A:$A,'Lab By Fund'!$A:$A,'Lab Distro'!AO:AO)+SUMIF('Clinical Team Distro'!$A:$A,'Lab By Fund'!$A:$A,'Clinical Team Distro'!AO:AO)</f>
        <v>0</v>
      </c>
      <c r="X18" s="69">
        <f>SUMIF('Lab Distro'!$A:$A,'Lab By Fund'!$A:$A,'Lab Distro'!AP:AP)+SUMIF('Clinical Team Distro'!$A:$A,'Lab By Fund'!$A:$A,'Clinical Team Distro'!AP:AP)</f>
        <v>0</v>
      </c>
      <c r="Y18" s="69">
        <f>SUMIF('Lab Distro'!$A:$A,'Lab By Fund'!$A:$A,'Lab Distro'!AQ:AQ)+SUMIF('Clinical Team Distro'!$A:$A,'Lab By Fund'!$A:$A,'Clinical Team Distro'!AQ:AQ)</f>
        <v>0</v>
      </c>
      <c r="Z18" s="69">
        <f>SUMIF('Lab Distro'!$A:$A,'Lab By Fund'!$A:$A,'Lab Distro'!AR:AR)+SUMIF('Clinical Team Distro'!$A:$A,'Lab By Fund'!$A:$A,'Clinical Team Distro'!AR:AR)</f>
        <v>0</v>
      </c>
      <c r="AA18" s="69">
        <f>SUMIF('Lab Distro'!$A:$A,'Lab By Fund'!$A:$A,'Lab Distro'!AS:AS)+SUMIF('Clinical Team Distro'!$A:$A,'Lab By Fund'!$A:$A,'Clinical Team Distro'!AS:AS)</f>
        <v>0</v>
      </c>
      <c r="AB18" s="69">
        <f>SUMIF('Lab Distro'!$A:$A,'Lab By Fund'!$A:$A,'Lab Distro'!AT:AT)+SUMIF('Clinical Team Distro'!$A:$A,'Lab By Fund'!$A:$A,'Clinical Team Distro'!AT:AT)</f>
        <v>0</v>
      </c>
      <c r="AC18" s="69">
        <f>SUMIF('Lab Distro'!$A:$A,'Lab By Fund'!$A:$A,'Lab Distro'!AU:AU)+SUMIF('Clinical Team Distro'!$A:$A,'Lab By Fund'!$A:$A,'Clinical Team Distro'!AU:AU)</f>
        <v>0</v>
      </c>
      <c r="AD18" s="69">
        <f>SUMIF('Lab Distro'!$A:$A,'Lab By Fund'!$A:$A,'Lab Distro'!AV:AV)+SUMIF('Clinical Team Distro'!$A:$A,'Lab By Fund'!$A:$A,'Clinical Team Distro'!AV:AV)</f>
        <v>0</v>
      </c>
      <c r="AE18" s="60">
        <f t="shared" si="6"/>
        <v>0</v>
      </c>
      <c r="AF18" s="60">
        <f t="shared" si="7"/>
        <v>0</v>
      </c>
      <c r="AG18" s="60">
        <f t="shared" si="8"/>
        <v>0</v>
      </c>
      <c r="AH18" s="68">
        <f>IFERROR(IF(BS18&gt;=AH$2,(SUMIF('PI Salary Grid'!$B$36:$B$59,'Lab By Fund'!$A:$A,'PI Salary Grid'!F$36:F$59)),0),0)</f>
        <v>0</v>
      </c>
      <c r="AI18" s="68">
        <f>IFERROR(IF($BS18&gt;=AI$2,(SUMIF('PI Salary Grid'!$B$36:$B$59,'Lab By Fund'!$A:$A,'PI Salary Grid'!G$36:G$59)),0),0)</f>
        <v>0</v>
      </c>
      <c r="AJ18" s="68">
        <f>IFERROR(IF($BS18&gt;=AJ$2,(SUMIF('PI Salary Grid'!$B$36:$B$59,'Lab By Fund'!$A:$A,'PI Salary Grid'!H$36:H$59)),0),0)</f>
        <v>0</v>
      </c>
      <c r="AK18" s="68">
        <f>IFERROR(IF($BS18&gt;=AK$2,(SUMIF('PI Salary Grid'!$B$36:$B$59,'Lab By Fund'!$A:$A,'PI Salary Grid'!I$36:I$59)),0),0)</f>
        <v>0</v>
      </c>
      <c r="AL18" s="68">
        <f>IFERROR(IF($BS18&gt;=AL$2,(SUMIF('PI Salary Grid'!$B$36:$B$59,'Lab By Fund'!$A:$A,'PI Salary Grid'!J$36:J$59)),0),0)</f>
        <v>0</v>
      </c>
      <c r="AM18" s="68">
        <f>IFERROR(IF($BS18&gt;=AM$2,(SUMIF('PI Salary Grid'!$B$36:$B$59,'Lab By Fund'!$A:$A,'PI Salary Grid'!K$36:K$59)),0),0)</f>
        <v>0</v>
      </c>
      <c r="AN18" s="68">
        <f>IFERROR(IF($BS18&gt;=AN$2,(SUMIF('PI Salary Grid'!$B$36:$B$59,'Lab By Fund'!$A:$A,'PI Salary Grid'!L$36:L$59)),0),0)</f>
        <v>0</v>
      </c>
      <c r="AO18" s="68">
        <f>IFERROR(IF($BS18&gt;=AO$2,(SUMIF('PI Salary Grid'!$B$36:$B$59,'Lab By Fund'!$A:$A,'PI Salary Grid'!M$36:M$59)),0),0)</f>
        <v>0</v>
      </c>
      <c r="AP18" s="68">
        <f>IFERROR(IF($BS18&gt;=AP$2,(SUMIF('PI Salary Grid'!$B$36:$B$59,'Lab By Fund'!$A:$A,'PI Salary Grid'!N$36:N$59)),0),0)</f>
        <v>0</v>
      </c>
      <c r="AQ18" s="68">
        <f>IFERROR(IF($BS18&gt;=AQ$2,(SUMIF('PI Salary Grid'!$B$36:$B$59,'Lab By Fund'!$A:$A,'PI Salary Grid'!O$36:O$59)),0),0)</f>
        <v>0</v>
      </c>
      <c r="AR18" s="68">
        <f>IFERROR(IF($BS18&gt;=AR$2,(SUMIF('PI Salary Grid'!$B$36:$B$59,'Lab By Fund'!$A:$A,'PI Salary Grid'!P$36:P$59)),0),0)</f>
        <v>0</v>
      </c>
      <c r="AS18" s="68">
        <f>IFERROR(IF($BS18&gt;=AS$2,(SUMIF('PI Salary Grid'!$B$36:$B$59,'Lab By Fund'!$A:$A,'PI Salary Grid'!Q$36:Q$59)),0),0)</f>
        <v>0</v>
      </c>
      <c r="AT18" s="59">
        <f t="shared" si="0"/>
        <v>0</v>
      </c>
      <c r="AU18" s="59">
        <f t="shared" si="1"/>
        <v>0</v>
      </c>
      <c r="AV18" s="59">
        <f t="shared" si="2"/>
        <v>0</v>
      </c>
      <c r="AW18" s="59">
        <f t="shared" si="9"/>
        <v>0</v>
      </c>
      <c r="AX18" s="68">
        <f>IFERROR(IF($BS18&gt;=AX$2,(SUMIF('PI Salary Grid'!$B$36:$B$59,'Lab By Fund'!$A:$A,'PI Salary Grid'!AK$36:AK$59)),0),0)</f>
        <v>0</v>
      </c>
      <c r="AY18" s="68">
        <f>IFERROR(IF($BS18&gt;=AY$2,(SUMIF('PI Salary Grid'!$B$36:$B$59,'Lab By Fund'!$A:$A,'PI Salary Grid'!AL$36:AL$59)),0),0)</f>
        <v>0</v>
      </c>
      <c r="AZ18" s="68">
        <f>IFERROR(IF($BS18&gt;=AZ$2,(SUMIF('PI Salary Grid'!$B$36:$B$59,'Lab By Fund'!$A:$A,'PI Salary Grid'!AM$36:AM$59)),0),0)</f>
        <v>0</v>
      </c>
      <c r="BA18" s="68">
        <f>IFERROR(IF($BS18&gt;=BA$2,(SUMIF('PI Salary Grid'!$B$36:$B$59,'Lab By Fund'!$A:$A,'PI Salary Grid'!AN$36:AN$59)),0),0)</f>
        <v>0</v>
      </c>
      <c r="BB18" s="68">
        <f>IFERROR(IF($BS18&gt;=BB$2,(SUMIF('PI Salary Grid'!$B$36:$B$59,'Lab By Fund'!$A:$A,'PI Salary Grid'!AO$36:AO$59)),0),0)</f>
        <v>0</v>
      </c>
      <c r="BC18" s="68">
        <f>IFERROR(IF($BS18&gt;=BC$2,(SUMIF('PI Salary Grid'!$B$36:$B$59,'Lab By Fund'!$A:$A,'PI Salary Grid'!AP$36:AP$59)),0),0)</f>
        <v>0</v>
      </c>
      <c r="BD18" s="68">
        <f>IFERROR(IF($BS18&gt;=BD$2,(SUMIF('PI Salary Grid'!$B$36:$B$59,'Lab By Fund'!$A:$A,'PI Salary Grid'!AQ$36:AQ$59)),0),0)</f>
        <v>0</v>
      </c>
      <c r="BE18" s="68">
        <f>IFERROR(IF($BS18&gt;=BE$2,(SUMIF('PI Salary Grid'!$B$36:$B$59,'Lab By Fund'!$A:$A,'PI Salary Grid'!AR$36:AR$59)),0),0)</f>
        <v>0</v>
      </c>
      <c r="BF18" s="68">
        <f>IFERROR(IF($BS18&gt;=BF$2,(SUMIF('PI Salary Grid'!$B$36:$B$59,'Lab By Fund'!$A:$A,'PI Salary Grid'!AS$36:AS$59)),0),0)</f>
        <v>0</v>
      </c>
      <c r="BG18" s="68">
        <f>IFERROR(IF($BS18&gt;=BG$2,(SUMIF('PI Salary Grid'!$B$36:$B$59,'Lab By Fund'!$A:$A,'PI Salary Grid'!AT$36:AT$59)),0),0)</f>
        <v>0</v>
      </c>
      <c r="BH18" s="68">
        <f>IFERROR(IF($BS18&gt;=BH$2,(SUMIF('PI Salary Grid'!$B$36:$B$59,'Lab By Fund'!$A:$A,'PI Salary Grid'!AU$36:AU$59)),0),0)</f>
        <v>0</v>
      </c>
      <c r="BI18" s="68">
        <f>IFERROR(IF($BS18&gt;=BI$2,(SUMIF('PI Salary Grid'!$B$36:$B$59,'Lab By Fund'!$A:$A,'PI Salary Grid'!AV$36:AV$59)),0),0)</f>
        <v>0</v>
      </c>
      <c r="BJ18" s="60">
        <f t="shared" si="10"/>
        <v>0</v>
      </c>
      <c r="BK18" s="60">
        <f t="shared" si="11"/>
        <v>0</v>
      </c>
      <c r="BL18" s="60">
        <f t="shared" si="12"/>
        <v>0</v>
      </c>
      <c r="BM18" s="60">
        <f t="shared" si="13"/>
        <v>0</v>
      </c>
      <c r="BO18" s="54">
        <f>IFERROR(INDEX('Grants balances'!$G$4:$G$20,MATCH(A18,'Grants balances'!$A$4:$A$20,0)),0)</f>
        <v>0</v>
      </c>
      <c r="BP18" s="61">
        <f t="shared" si="3"/>
        <v>0</v>
      </c>
      <c r="BQ18" s="108">
        <f t="shared" si="14"/>
        <v>0</v>
      </c>
      <c r="BR18" s="70">
        <f t="shared" si="15"/>
        <v>0</v>
      </c>
      <c r="BS18" s="58">
        <f>IFERROR((INDEX(GrantList[Budget End Date],MATCH(A18,GrantList[Fund],0))),0)</f>
        <v>0</v>
      </c>
    </row>
    <row r="19" spans="1:71">
      <c r="A19" s="66">
        <f>'Grants List'!A18</f>
        <v>0</v>
      </c>
      <c r="B19" s="67">
        <f>'Grants List'!D18</f>
        <v>0</v>
      </c>
      <c r="C19" s="109">
        <f>COUNTIF('Lab Distro'!$A$5:$A$447,A19)+COUNTIF('Clinical Team Distro'!$A$5:$A463,A19)</f>
        <v>0</v>
      </c>
      <c r="D19" s="68">
        <f>IFERROR(IF($BS19&gt;=D$2,(SUMIF('Lab Distro'!$A:$A,'Lab By Fund'!$A:$A,'Lab Distro'!W:W)+SUMIF('Clinical Team Distro'!$A:$A,'Lab By Fund'!$A:$A,'Clinical Team Distro'!W:W)),0),0)</f>
        <v>0</v>
      </c>
      <c r="E19" s="68">
        <f>IFERROR(IF($BS19&gt;=E$2,(SUMIF('Lab Distro'!$A:$A,'Lab By Fund'!$A:$A,'Lab Distro'!X:X)+SUMIF('Clinical Team Distro'!$A:$A,'Lab By Fund'!$A:$A,'Clinical Team Distro'!X:X)),0),0)</f>
        <v>0</v>
      </c>
      <c r="F19" s="68">
        <f>IFERROR(IF($BS19&gt;=F$2,(SUMIF('Lab Distro'!$A:$A,'Lab By Fund'!$A:$A,'Lab Distro'!Y:Y)+SUMIF('Clinical Team Distro'!$A:$A,'Lab By Fund'!$A:$A,'Clinical Team Distro'!Y:Y)),0),0)</f>
        <v>0</v>
      </c>
      <c r="G19" s="68">
        <f>IFERROR(IF($BS19&gt;=G$2,(SUMIF('Lab Distro'!$A:$A,'Lab By Fund'!$A:$A,'Lab Distro'!Z:Z)+SUMIF('Clinical Team Distro'!$A:$A,'Lab By Fund'!$A:$A,'Clinical Team Distro'!Z:Z)),0),0)</f>
        <v>0</v>
      </c>
      <c r="H19" s="68">
        <f>IFERROR(IF($BS19&gt;=H$2,(SUMIF('Lab Distro'!$A:$A,'Lab By Fund'!$A:$A,'Lab Distro'!AA:AA)+SUMIF('Clinical Team Distro'!$A:$A,'Lab By Fund'!$A:$A,'Clinical Team Distro'!AA:AA)),0),0)</f>
        <v>0</v>
      </c>
      <c r="I19" s="68">
        <f>IFERROR(IF($BS19&gt;=I$2,(SUMIF('Lab Distro'!$A:$A,'Lab By Fund'!$A:$A,'Lab Distro'!AB:AB)+SUMIF('Clinical Team Distro'!$A:$A,'Lab By Fund'!$A:$A,'Clinical Team Distro'!AB:AB)),0),0)</f>
        <v>0</v>
      </c>
      <c r="J19" s="68">
        <f>IFERROR(IF($BS19&gt;=J$2,(SUMIF('Lab Distro'!$A:$A,'Lab By Fund'!$A:$A,'Lab Distro'!AC:AC)+SUMIF('Clinical Team Distro'!$A:$A,'Lab By Fund'!$A:$A,'Clinical Team Distro'!AC:AC)),0),0)</f>
        <v>0</v>
      </c>
      <c r="K19" s="68">
        <f>IFERROR(IF($BS19&gt;=K$2,(SUMIF('Lab Distro'!$A:$A,'Lab By Fund'!$A:$A,'Lab Distro'!AD:AD)+SUMIF('Clinical Team Distro'!$A:$A,'Lab By Fund'!$A:$A,'Clinical Team Distro'!AD:AD)),0),0)</f>
        <v>0</v>
      </c>
      <c r="L19" s="68">
        <f>IFERROR(IF($BS19&gt;=L$2,(SUMIF('Lab Distro'!$A:$A,'Lab By Fund'!$A:$A,'Lab Distro'!AE:AE)+SUMIF('Clinical Team Distro'!$A:$A,'Lab By Fund'!$A:$A,'Clinical Team Distro'!AE:AE)),0),0)</f>
        <v>0</v>
      </c>
      <c r="M19" s="68">
        <f>IFERROR(IF($BS19&gt;=M$2,(SUMIF('Lab Distro'!$A:$A,'Lab By Fund'!$A:$A,'Lab Distro'!AF:AF)+SUMIF('Clinical Team Distro'!$A:$A,'Lab By Fund'!$A:$A,'Clinical Team Distro'!AF:AF)),0),0)</f>
        <v>0</v>
      </c>
      <c r="N19" s="68">
        <f>IFERROR(IF($BS19&gt;=N$2,(SUMIF('Lab Distro'!$A:$A,'Lab By Fund'!$A:$A,'Lab Distro'!AG:AG)+SUMIF('Clinical Team Distro'!$A:$A,'Lab By Fund'!$A:$A,'Clinical Team Distro'!AG:AG)),0),0)</f>
        <v>0</v>
      </c>
      <c r="O19" s="68">
        <f>IFERROR(IF($BS19&gt;=O$2,(SUMIF('Lab Distro'!$A:$A,'Lab By Fund'!$A:$A,'Lab Distro'!AH:AH)+SUMIF('Clinical Team Distro'!$A:$A,'Lab By Fund'!$A:$A,'Clinical Team Distro'!AH:AH)),0),0)</f>
        <v>0</v>
      </c>
      <c r="P19" s="59">
        <f t="shared" si="16"/>
        <v>0</v>
      </c>
      <c r="Q19" s="59">
        <f t="shared" si="4"/>
        <v>0</v>
      </c>
      <c r="R19" s="59">
        <f t="shared" si="5"/>
        <v>0</v>
      </c>
      <c r="S19" s="69">
        <f>SUMIF('Lab Distro'!$A:$A,'Lab By Fund'!$A:$A,'Lab Distro'!AK:AK)+SUMIF('Clinical Team Distro'!$A:$A,'Lab By Fund'!$A:$A,'Clinical Team Distro'!AK:AK)</f>
        <v>0</v>
      </c>
      <c r="T19" s="69">
        <f>SUMIF('Lab Distro'!$A:$A,'Lab By Fund'!$A:$A,'Lab Distro'!AL:AL)+SUMIF('Clinical Team Distro'!$A:$A,'Lab By Fund'!$A:$A,'Clinical Team Distro'!AL:AL)</f>
        <v>0</v>
      </c>
      <c r="U19" s="69">
        <f>SUMIF('Lab Distro'!$A:$A,'Lab By Fund'!$A:$A,'Lab Distro'!AM:AM)+SUMIF('Clinical Team Distro'!$A:$A,'Lab By Fund'!$A:$A,'Clinical Team Distro'!AM:AM)</f>
        <v>0</v>
      </c>
      <c r="V19" s="69">
        <f>SUMIF('Lab Distro'!$A:$A,'Lab By Fund'!$A:$A,'Lab Distro'!AN:AN)+SUMIF('Clinical Team Distro'!$A:$A,'Lab By Fund'!$A:$A,'Clinical Team Distro'!AN:AN)</f>
        <v>0</v>
      </c>
      <c r="W19" s="69">
        <f>SUMIF('Lab Distro'!$A:$A,'Lab By Fund'!$A:$A,'Lab Distro'!AO:AO)+SUMIF('Clinical Team Distro'!$A:$A,'Lab By Fund'!$A:$A,'Clinical Team Distro'!AO:AO)</f>
        <v>0</v>
      </c>
      <c r="X19" s="69">
        <f>SUMIF('Lab Distro'!$A:$A,'Lab By Fund'!$A:$A,'Lab Distro'!AP:AP)+SUMIF('Clinical Team Distro'!$A:$A,'Lab By Fund'!$A:$A,'Clinical Team Distro'!AP:AP)</f>
        <v>0</v>
      </c>
      <c r="Y19" s="69">
        <f>SUMIF('Lab Distro'!$A:$A,'Lab By Fund'!$A:$A,'Lab Distro'!AQ:AQ)+SUMIF('Clinical Team Distro'!$A:$A,'Lab By Fund'!$A:$A,'Clinical Team Distro'!AQ:AQ)</f>
        <v>0</v>
      </c>
      <c r="Z19" s="69">
        <f>SUMIF('Lab Distro'!$A:$A,'Lab By Fund'!$A:$A,'Lab Distro'!AR:AR)+SUMIF('Clinical Team Distro'!$A:$A,'Lab By Fund'!$A:$A,'Clinical Team Distro'!AR:AR)</f>
        <v>0</v>
      </c>
      <c r="AA19" s="69">
        <f>SUMIF('Lab Distro'!$A:$A,'Lab By Fund'!$A:$A,'Lab Distro'!AS:AS)+SUMIF('Clinical Team Distro'!$A:$A,'Lab By Fund'!$A:$A,'Clinical Team Distro'!AS:AS)</f>
        <v>0</v>
      </c>
      <c r="AB19" s="69">
        <f>SUMIF('Lab Distro'!$A:$A,'Lab By Fund'!$A:$A,'Lab Distro'!AT:AT)+SUMIF('Clinical Team Distro'!$A:$A,'Lab By Fund'!$A:$A,'Clinical Team Distro'!AT:AT)</f>
        <v>0</v>
      </c>
      <c r="AC19" s="69">
        <f>SUMIF('Lab Distro'!$A:$A,'Lab By Fund'!$A:$A,'Lab Distro'!AU:AU)+SUMIF('Clinical Team Distro'!$A:$A,'Lab By Fund'!$A:$A,'Clinical Team Distro'!AU:AU)</f>
        <v>0</v>
      </c>
      <c r="AD19" s="69">
        <f>SUMIF('Lab Distro'!$A:$A,'Lab By Fund'!$A:$A,'Lab Distro'!AV:AV)+SUMIF('Clinical Team Distro'!$A:$A,'Lab By Fund'!$A:$A,'Clinical Team Distro'!AV:AV)</f>
        <v>0</v>
      </c>
      <c r="AE19" s="60">
        <f t="shared" si="6"/>
        <v>0</v>
      </c>
      <c r="AF19" s="60">
        <f t="shared" si="7"/>
        <v>0</v>
      </c>
      <c r="AG19" s="60">
        <f t="shared" si="8"/>
        <v>0</v>
      </c>
      <c r="AH19" s="68">
        <f>IFERROR(IF(BS19&gt;=AH$2,(SUMIF('PI Salary Grid'!$B$36:$B$59,'Lab By Fund'!$A:$A,'PI Salary Grid'!F$36:F$59)),0),0)</f>
        <v>0</v>
      </c>
      <c r="AI19" s="68">
        <f>IFERROR(IF($BS19&gt;=AI$2,(SUMIF('PI Salary Grid'!$B$36:$B$59,'Lab By Fund'!$A:$A,'PI Salary Grid'!G$36:G$59)),0),0)</f>
        <v>0</v>
      </c>
      <c r="AJ19" s="68">
        <f>IFERROR(IF($BS19&gt;=AJ$2,(SUMIF('PI Salary Grid'!$B$36:$B$59,'Lab By Fund'!$A:$A,'PI Salary Grid'!H$36:H$59)),0),0)</f>
        <v>0</v>
      </c>
      <c r="AK19" s="68">
        <f>IFERROR(IF($BS19&gt;=AK$2,(SUMIF('PI Salary Grid'!$B$36:$B$59,'Lab By Fund'!$A:$A,'PI Salary Grid'!I$36:I$59)),0),0)</f>
        <v>0</v>
      </c>
      <c r="AL19" s="68">
        <f>IFERROR(IF($BS19&gt;=AL$2,(SUMIF('PI Salary Grid'!$B$36:$B$59,'Lab By Fund'!$A:$A,'PI Salary Grid'!J$36:J$59)),0),0)</f>
        <v>0</v>
      </c>
      <c r="AM19" s="68">
        <f>IFERROR(IF($BS19&gt;=AM$2,(SUMIF('PI Salary Grid'!$B$36:$B$59,'Lab By Fund'!$A:$A,'PI Salary Grid'!K$36:K$59)),0),0)</f>
        <v>0</v>
      </c>
      <c r="AN19" s="68">
        <f>IFERROR(IF($BS19&gt;=AN$2,(SUMIF('PI Salary Grid'!$B$36:$B$59,'Lab By Fund'!$A:$A,'PI Salary Grid'!L$36:L$59)),0),0)</f>
        <v>0</v>
      </c>
      <c r="AO19" s="68">
        <f>IFERROR(IF($BS19&gt;=AO$2,(SUMIF('PI Salary Grid'!$B$36:$B$59,'Lab By Fund'!$A:$A,'PI Salary Grid'!M$36:M$59)),0),0)</f>
        <v>0</v>
      </c>
      <c r="AP19" s="68">
        <f>IFERROR(IF($BS19&gt;=AP$2,(SUMIF('PI Salary Grid'!$B$36:$B$59,'Lab By Fund'!$A:$A,'PI Salary Grid'!N$36:N$59)),0),0)</f>
        <v>0</v>
      </c>
      <c r="AQ19" s="68">
        <f>IFERROR(IF($BS19&gt;=AQ$2,(SUMIF('PI Salary Grid'!$B$36:$B$59,'Lab By Fund'!$A:$A,'PI Salary Grid'!O$36:O$59)),0),0)</f>
        <v>0</v>
      </c>
      <c r="AR19" s="68">
        <f>IFERROR(IF($BS19&gt;=AR$2,(SUMIF('PI Salary Grid'!$B$36:$B$59,'Lab By Fund'!$A:$A,'PI Salary Grid'!P$36:P$59)),0),0)</f>
        <v>0</v>
      </c>
      <c r="AS19" s="68">
        <f>IFERROR(IF($BS19&gt;=AS$2,(SUMIF('PI Salary Grid'!$B$36:$B$59,'Lab By Fund'!$A:$A,'PI Salary Grid'!Q$36:Q$59)),0),0)</f>
        <v>0</v>
      </c>
      <c r="AT19" s="59">
        <f t="shared" si="0"/>
        <v>0</v>
      </c>
      <c r="AU19" s="59">
        <f t="shared" si="1"/>
        <v>0</v>
      </c>
      <c r="AV19" s="59">
        <f t="shared" si="2"/>
        <v>0</v>
      </c>
      <c r="AW19" s="59">
        <f t="shared" si="9"/>
        <v>0</v>
      </c>
      <c r="AX19" s="68">
        <f>IFERROR(IF($BS19&gt;=AX$2,(SUMIF('PI Salary Grid'!$B$36:$B$59,'Lab By Fund'!$A:$A,'PI Salary Grid'!AK$36:AK$59)),0),0)</f>
        <v>0</v>
      </c>
      <c r="AY19" s="68">
        <f>IFERROR(IF($BS19&gt;=AY$2,(SUMIF('PI Salary Grid'!$B$36:$B$59,'Lab By Fund'!$A:$A,'PI Salary Grid'!AL$36:AL$59)),0),0)</f>
        <v>0</v>
      </c>
      <c r="AZ19" s="68">
        <f>IFERROR(IF($BS19&gt;=AZ$2,(SUMIF('PI Salary Grid'!$B$36:$B$59,'Lab By Fund'!$A:$A,'PI Salary Grid'!AM$36:AM$59)),0),0)</f>
        <v>0</v>
      </c>
      <c r="BA19" s="68">
        <f>IFERROR(IF($BS19&gt;=BA$2,(SUMIF('PI Salary Grid'!$B$36:$B$59,'Lab By Fund'!$A:$A,'PI Salary Grid'!AN$36:AN$59)),0),0)</f>
        <v>0</v>
      </c>
      <c r="BB19" s="68">
        <f>IFERROR(IF($BS19&gt;=BB$2,(SUMIF('PI Salary Grid'!$B$36:$B$59,'Lab By Fund'!$A:$A,'PI Salary Grid'!AO$36:AO$59)),0),0)</f>
        <v>0</v>
      </c>
      <c r="BC19" s="68">
        <f>IFERROR(IF($BS19&gt;=BC$2,(SUMIF('PI Salary Grid'!$B$36:$B$59,'Lab By Fund'!$A:$A,'PI Salary Grid'!AP$36:AP$59)),0),0)</f>
        <v>0</v>
      </c>
      <c r="BD19" s="68">
        <f>IFERROR(IF($BS19&gt;=BD$2,(SUMIF('PI Salary Grid'!$B$36:$B$59,'Lab By Fund'!$A:$A,'PI Salary Grid'!AQ$36:AQ$59)),0),0)</f>
        <v>0</v>
      </c>
      <c r="BE19" s="68">
        <f>IFERROR(IF($BS19&gt;=BE$2,(SUMIF('PI Salary Grid'!$B$36:$B$59,'Lab By Fund'!$A:$A,'PI Salary Grid'!AR$36:AR$59)),0),0)</f>
        <v>0</v>
      </c>
      <c r="BF19" s="68">
        <f>IFERROR(IF($BS19&gt;=BF$2,(SUMIF('PI Salary Grid'!$B$36:$B$59,'Lab By Fund'!$A:$A,'PI Salary Grid'!AS$36:AS$59)),0),0)</f>
        <v>0</v>
      </c>
      <c r="BG19" s="68">
        <f>IFERROR(IF($BS19&gt;=BG$2,(SUMIF('PI Salary Grid'!$B$36:$B$59,'Lab By Fund'!$A:$A,'PI Salary Grid'!AT$36:AT$59)),0),0)</f>
        <v>0</v>
      </c>
      <c r="BH19" s="68">
        <f>IFERROR(IF($BS19&gt;=BH$2,(SUMIF('PI Salary Grid'!$B$36:$B$59,'Lab By Fund'!$A:$A,'PI Salary Grid'!AU$36:AU$59)),0),0)</f>
        <v>0</v>
      </c>
      <c r="BI19" s="68">
        <f>IFERROR(IF($BS19&gt;=BI$2,(SUMIF('PI Salary Grid'!$B$36:$B$59,'Lab By Fund'!$A:$A,'PI Salary Grid'!AV$36:AV$59)),0),0)</f>
        <v>0</v>
      </c>
      <c r="BJ19" s="60">
        <f t="shared" si="10"/>
        <v>0</v>
      </c>
      <c r="BK19" s="60">
        <f t="shared" si="11"/>
        <v>0</v>
      </c>
      <c r="BL19" s="60">
        <f t="shared" si="12"/>
        <v>0</v>
      </c>
      <c r="BM19" s="60">
        <f t="shared" si="13"/>
        <v>0</v>
      </c>
      <c r="BO19" s="54">
        <f>IFERROR(INDEX('Grants balances'!$G$4:$G$20,MATCH(A19,'Grants balances'!$A$4:$A$20,0)),0)</f>
        <v>0</v>
      </c>
      <c r="BP19" s="61">
        <f t="shared" si="3"/>
        <v>0</v>
      </c>
      <c r="BQ19" s="108">
        <f t="shared" si="14"/>
        <v>0</v>
      </c>
      <c r="BR19" s="70">
        <f t="shared" si="15"/>
        <v>0</v>
      </c>
      <c r="BS19" s="58">
        <f>IFERROR((INDEX(GrantList[Budget End Date],MATCH(A19,GrantList[Fund],0))),0)</f>
        <v>0</v>
      </c>
    </row>
    <row r="20" spans="1:71">
      <c r="A20" s="66">
        <f>'Grants List'!A19</f>
        <v>0</v>
      </c>
      <c r="B20" s="67">
        <f>'Grants List'!D19</f>
        <v>0</v>
      </c>
      <c r="C20" s="109">
        <f>COUNTIF('Lab Distro'!$A$5:$A$447,A20)+COUNTIF('Clinical Team Distro'!$A$5:$A464,A20)</f>
        <v>0</v>
      </c>
      <c r="D20" s="68">
        <f>IFERROR(IF($BS20&gt;=D$2,(SUMIF('Lab Distro'!$A:$A,'Lab By Fund'!$A:$A,'Lab Distro'!W:W)+SUMIF('Clinical Team Distro'!$A:$A,'Lab By Fund'!$A:$A,'Clinical Team Distro'!W:W)),0),0)</f>
        <v>0</v>
      </c>
      <c r="E20" s="68">
        <f>IFERROR(IF($BS20&gt;=E$2,(SUMIF('Lab Distro'!$A:$A,'Lab By Fund'!$A:$A,'Lab Distro'!X:X)+SUMIF('Clinical Team Distro'!$A:$A,'Lab By Fund'!$A:$A,'Clinical Team Distro'!X:X)),0),0)</f>
        <v>0</v>
      </c>
      <c r="F20" s="68">
        <f>IFERROR(IF($BS20&gt;=F$2,(SUMIF('Lab Distro'!$A:$A,'Lab By Fund'!$A:$A,'Lab Distro'!Y:Y)+SUMIF('Clinical Team Distro'!$A:$A,'Lab By Fund'!$A:$A,'Clinical Team Distro'!Y:Y)),0),0)</f>
        <v>0</v>
      </c>
      <c r="G20" s="68">
        <f>IFERROR(IF($BS20&gt;=G$2,(SUMIF('Lab Distro'!$A:$A,'Lab By Fund'!$A:$A,'Lab Distro'!Z:Z)+SUMIF('Clinical Team Distro'!$A:$A,'Lab By Fund'!$A:$A,'Clinical Team Distro'!Z:Z)),0),0)</f>
        <v>0</v>
      </c>
      <c r="H20" s="68">
        <f>IFERROR(IF($BS20&gt;=H$2,(SUMIF('Lab Distro'!$A:$A,'Lab By Fund'!$A:$A,'Lab Distro'!AA:AA)+SUMIF('Clinical Team Distro'!$A:$A,'Lab By Fund'!$A:$A,'Clinical Team Distro'!AA:AA)),0),0)</f>
        <v>0</v>
      </c>
      <c r="I20" s="68">
        <f>IFERROR(IF($BS20&gt;=I$2,(SUMIF('Lab Distro'!$A:$A,'Lab By Fund'!$A:$A,'Lab Distro'!AB:AB)+SUMIF('Clinical Team Distro'!$A:$A,'Lab By Fund'!$A:$A,'Clinical Team Distro'!AB:AB)),0),0)</f>
        <v>0</v>
      </c>
      <c r="J20" s="68">
        <f>IFERROR(IF($BS20&gt;=J$2,(SUMIF('Lab Distro'!$A:$A,'Lab By Fund'!$A:$A,'Lab Distro'!AC:AC)+SUMIF('Clinical Team Distro'!$A:$A,'Lab By Fund'!$A:$A,'Clinical Team Distro'!AC:AC)),0),0)</f>
        <v>0</v>
      </c>
      <c r="K20" s="68">
        <f>IFERROR(IF($BS20&gt;=K$2,(SUMIF('Lab Distro'!$A:$A,'Lab By Fund'!$A:$A,'Lab Distro'!AD:AD)+SUMIF('Clinical Team Distro'!$A:$A,'Lab By Fund'!$A:$A,'Clinical Team Distro'!AD:AD)),0),0)</f>
        <v>0</v>
      </c>
      <c r="L20" s="68">
        <f>IFERROR(IF($BS20&gt;=L$2,(SUMIF('Lab Distro'!$A:$A,'Lab By Fund'!$A:$A,'Lab Distro'!AE:AE)+SUMIF('Clinical Team Distro'!$A:$A,'Lab By Fund'!$A:$A,'Clinical Team Distro'!AE:AE)),0),0)</f>
        <v>0</v>
      </c>
      <c r="M20" s="68">
        <f>IFERROR(IF($BS20&gt;=M$2,(SUMIF('Lab Distro'!$A:$A,'Lab By Fund'!$A:$A,'Lab Distro'!AF:AF)+SUMIF('Clinical Team Distro'!$A:$A,'Lab By Fund'!$A:$A,'Clinical Team Distro'!AF:AF)),0),0)</f>
        <v>0</v>
      </c>
      <c r="N20" s="68">
        <f>IFERROR(IF($BS20&gt;=N$2,(SUMIF('Lab Distro'!$A:$A,'Lab By Fund'!$A:$A,'Lab Distro'!AG:AG)+SUMIF('Clinical Team Distro'!$A:$A,'Lab By Fund'!$A:$A,'Clinical Team Distro'!AG:AG)),0),0)</f>
        <v>0</v>
      </c>
      <c r="O20" s="68">
        <f>IFERROR(IF($BS20&gt;=O$2,(SUMIF('Lab Distro'!$A:$A,'Lab By Fund'!$A:$A,'Lab Distro'!AH:AH)+SUMIF('Clinical Team Distro'!$A:$A,'Lab By Fund'!$A:$A,'Clinical Team Distro'!AH:AH)),0),0)</f>
        <v>0</v>
      </c>
      <c r="P20" s="59">
        <f t="shared" si="16"/>
        <v>0</v>
      </c>
      <c r="Q20" s="59">
        <f t="shared" si="4"/>
        <v>0</v>
      </c>
      <c r="R20" s="59">
        <f t="shared" si="5"/>
        <v>0</v>
      </c>
      <c r="S20" s="69">
        <f>SUMIF('Lab Distro'!$A:$A,'Lab By Fund'!$A:$A,'Lab Distro'!AK:AK)+SUMIF('Clinical Team Distro'!$A:$A,'Lab By Fund'!$A:$A,'Clinical Team Distro'!AK:AK)</f>
        <v>0</v>
      </c>
      <c r="T20" s="69">
        <f>SUMIF('Lab Distro'!$A:$A,'Lab By Fund'!$A:$A,'Lab Distro'!AL:AL)+SUMIF('Clinical Team Distro'!$A:$A,'Lab By Fund'!$A:$A,'Clinical Team Distro'!AL:AL)</f>
        <v>0</v>
      </c>
      <c r="U20" s="69">
        <f>SUMIF('Lab Distro'!$A:$A,'Lab By Fund'!$A:$A,'Lab Distro'!AM:AM)+SUMIF('Clinical Team Distro'!$A:$A,'Lab By Fund'!$A:$A,'Clinical Team Distro'!AM:AM)</f>
        <v>0</v>
      </c>
      <c r="V20" s="69">
        <f>SUMIF('Lab Distro'!$A:$A,'Lab By Fund'!$A:$A,'Lab Distro'!AN:AN)+SUMIF('Clinical Team Distro'!$A:$A,'Lab By Fund'!$A:$A,'Clinical Team Distro'!AN:AN)</f>
        <v>0</v>
      </c>
      <c r="W20" s="69">
        <f>SUMIF('Lab Distro'!$A:$A,'Lab By Fund'!$A:$A,'Lab Distro'!AO:AO)+SUMIF('Clinical Team Distro'!$A:$A,'Lab By Fund'!$A:$A,'Clinical Team Distro'!AO:AO)</f>
        <v>0</v>
      </c>
      <c r="X20" s="69">
        <f>SUMIF('Lab Distro'!$A:$A,'Lab By Fund'!$A:$A,'Lab Distro'!AP:AP)+SUMIF('Clinical Team Distro'!$A:$A,'Lab By Fund'!$A:$A,'Clinical Team Distro'!AP:AP)</f>
        <v>0</v>
      </c>
      <c r="Y20" s="69">
        <f>SUMIF('Lab Distro'!$A:$A,'Lab By Fund'!$A:$A,'Lab Distro'!AQ:AQ)+SUMIF('Clinical Team Distro'!$A:$A,'Lab By Fund'!$A:$A,'Clinical Team Distro'!AQ:AQ)</f>
        <v>0</v>
      </c>
      <c r="Z20" s="69">
        <f>SUMIF('Lab Distro'!$A:$A,'Lab By Fund'!$A:$A,'Lab Distro'!AR:AR)+SUMIF('Clinical Team Distro'!$A:$A,'Lab By Fund'!$A:$A,'Clinical Team Distro'!AR:AR)</f>
        <v>0</v>
      </c>
      <c r="AA20" s="69">
        <f>SUMIF('Lab Distro'!$A:$A,'Lab By Fund'!$A:$A,'Lab Distro'!AS:AS)+SUMIF('Clinical Team Distro'!$A:$A,'Lab By Fund'!$A:$A,'Clinical Team Distro'!AS:AS)</f>
        <v>0</v>
      </c>
      <c r="AB20" s="69">
        <f>SUMIF('Lab Distro'!$A:$A,'Lab By Fund'!$A:$A,'Lab Distro'!AT:AT)+SUMIF('Clinical Team Distro'!$A:$A,'Lab By Fund'!$A:$A,'Clinical Team Distro'!AT:AT)</f>
        <v>0</v>
      </c>
      <c r="AC20" s="69">
        <f>SUMIF('Lab Distro'!$A:$A,'Lab By Fund'!$A:$A,'Lab Distro'!AU:AU)+SUMIF('Clinical Team Distro'!$A:$A,'Lab By Fund'!$A:$A,'Clinical Team Distro'!AU:AU)</f>
        <v>0</v>
      </c>
      <c r="AD20" s="69">
        <f>SUMIF('Lab Distro'!$A:$A,'Lab By Fund'!$A:$A,'Lab Distro'!AV:AV)+SUMIF('Clinical Team Distro'!$A:$A,'Lab By Fund'!$A:$A,'Clinical Team Distro'!AV:AV)</f>
        <v>0</v>
      </c>
      <c r="AE20" s="60">
        <f t="shared" si="6"/>
        <v>0</v>
      </c>
      <c r="AF20" s="60">
        <f t="shared" si="7"/>
        <v>0</v>
      </c>
      <c r="AG20" s="60">
        <f t="shared" si="8"/>
        <v>0</v>
      </c>
      <c r="AH20" s="68">
        <f>IFERROR(IF(BS20&gt;=AH$2,(SUMIF('PI Salary Grid'!$B$36:$B$59,'Lab By Fund'!$A:$A,'PI Salary Grid'!F$36:F$59)),0),0)</f>
        <v>0</v>
      </c>
      <c r="AI20" s="68">
        <f>IFERROR(IF($BS20&gt;=AI$2,(SUMIF('PI Salary Grid'!$B$36:$B$59,'Lab By Fund'!$A:$A,'PI Salary Grid'!G$36:G$59)),0),0)</f>
        <v>0</v>
      </c>
      <c r="AJ20" s="68">
        <f>IFERROR(IF($BS20&gt;=AJ$2,(SUMIF('PI Salary Grid'!$B$36:$B$59,'Lab By Fund'!$A:$A,'PI Salary Grid'!H$36:H$59)),0),0)</f>
        <v>0</v>
      </c>
      <c r="AK20" s="68">
        <f>IFERROR(IF($BS20&gt;=AK$2,(SUMIF('PI Salary Grid'!$B$36:$B$59,'Lab By Fund'!$A:$A,'PI Salary Grid'!I$36:I$59)),0),0)</f>
        <v>0</v>
      </c>
      <c r="AL20" s="68">
        <f>IFERROR(IF($BS20&gt;=AL$2,(SUMIF('PI Salary Grid'!$B$36:$B$59,'Lab By Fund'!$A:$A,'PI Salary Grid'!J$36:J$59)),0),0)</f>
        <v>0</v>
      </c>
      <c r="AM20" s="68">
        <f>IFERROR(IF($BS20&gt;=AM$2,(SUMIF('PI Salary Grid'!$B$36:$B$59,'Lab By Fund'!$A:$A,'PI Salary Grid'!K$36:K$59)),0),0)</f>
        <v>0</v>
      </c>
      <c r="AN20" s="68">
        <f>IFERROR(IF($BS20&gt;=AN$2,(SUMIF('PI Salary Grid'!$B$36:$B$59,'Lab By Fund'!$A:$A,'PI Salary Grid'!L$36:L$59)),0),0)</f>
        <v>0</v>
      </c>
      <c r="AO20" s="68">
        <f>IFERROR(IF($BS20&gt;=AO$2,(SUMIF('PI Salary Grid'!$B$36:$B$59,'Lab By Fund'!$A:$A,'PI Salary Grid'!M$36:M$59)),0),0)</f>
        <v>0</v>
      </c>
      <c r="AP20" s="68">
        <f>IFERROR(IF($BS20&gt;=AP$2,(SUMIF('PI Salary Grid'!$B$36:$B$59,'Lab By Fund'!$A:$A,'PI Salary Grid'!N$36:N$59)),0),0)</f>
        <v>0</v>
      </c>
      <c r="AQ20" s="68">
        <f>IFERROR(IF($BS20&gt;=AQ$2,(SUMIF('PI Salary Grid'!$B$36:$B$59,'Lab By Fund'!$A:$A,'PI Salary Grid'!O$36:O$59)),0),0)</f>
        <v>0</v>
      </c>
      <c r="AR20" s="68">
        <f>IFERROR(IF($BS20&gt;=AR$2,(SUMIF('PI Salary Grid'!$B$36:$B$59,'Lab By Fund'!$A:$A,'PI Salary Grid'!P$36:P$59)),0),0)</f>
        <v>0</v>
      </c>
      <c r="AS20" s="68">
        <f>IFERROR(IF($BS20&gt;=AS$2,(SUMIF('PI Salary Grid'!$B$36:$B$59,'Lab By Fund'!$A:$A,'PI Salary Grid'!Q$36:Q$59)),0),0)</f>
        <v>0</v>
      </c>
      <c r="AT20" s="59">
        <f t="shared" si="0"/>
        <v>0</v>
      </c>
      <c r="AU20" s="59">
        <f t="shared" si="1"/>
        <v>0</v>
      </c>
      <c r="AV20" s="59">
        <f t="shared" si="2"/>
        <v>0</v>
      </c>
      <c r="AW20" s="59">
        <f t="shared" si="9"/>
        <v>0</v>
      </c>
      <c r="AX20" s="68">
        <f>IFERROR(IF($BS20&gt;=AX$2,(SUMIF('PI Salary Grid'!$B$36:$B$59,'Lab By Fund'!$A:$A,'PI Salary Grid'!AK$36:AK$59)),0),0)</f>
        <v>0</v>
      </c>
      <c r="AY20" s="68">
        <f>IFERROR(IF($BS20&gt;=AY$2,(SUMIF('PI Salary Grid'!$B$36:$B$59,'Lab By Fund'!$A:$A,'PI Salary Grid'!AL$36:AL$59)),0),0)</f>
        <v>0</v>
      </c>
      <c r="AZ20" s="68">
        <f>IFERROR(IF($BS20&gt;=AZ$2,(SUMIF('PI Salary Grid'!$B$36:$B$59,'Lab By Fund'!$A:$A,'PI Salary Grid'!AM$36:AM$59)),0),0)</f>
        <v>0</v>
      </c>
      <c r="BA20" s="68">
        <f>IFERROR(IF($BS20&gt;=BA$2,(SUMIF('PI Salary Grid'!$B$36:$B$59,'Lab By Fund'!$A:$A,'PI Salary Grid'!AN$36:AN$59)),0),0)</f>
        <v>0</v>
      </c>
      <c r="BB20" s="68">
        <f>IFERROR(IF($BS20&gt;=BB$2,(SUMIF('PI Salary Grid'!$B$36:$B$59,'Lab By Fund'!$A:$A,'PI Salary Grid'!AO$36:AO$59)),0),0)</f>
        <v>0</v>
      </c>
      <c r="BC20" s="68">
        <f>IFERROR(IF($BS20&gt;=BC$2,(SUMIF('PI Salary Grid'!$B$36:$B$59,'Lab By Fund'!$A:$A,'PI Salary Grid'!AP$36:AP$59)),0),0)</f>
        <v>0</v>
      </c>
      <c r="BD20" s="68">
        <f>IFERROR(IF($BS20&gt;=BD$2,(SUMIF('PI Salary Grid'!$B$36:$B$59,'Lab By Fund'!$A:$A,'PI Salary Grid'!AQ$36:AQ$59)),0),0)</f>
        <v>0</v>
      </c>
      <c r="BE20" s="68">
        <f>IFERROR(IF($BS20&gt;=BE$2,(SUMIF('PI Salary Grid'!$B$36:$B$59,'Lab By Fund'!$A:$A,'PI Salary Grid'!AR$36:AR$59)),0),0)</f>
        <v>0</v>
      </c>
      <c r="BF20" s="68">
        <f>IFERROR(IF($BS20&gt;=BF$2,(SUMIF('PI Salary Grid'!$B$36:$B$59,'Lab By Fund'!$A:$A,'PI Salary Grid'!AS$36:AS$59)),0),0)</f>
        <v>0</v>
      </c>
      <c r="BG20" s="68">
        <f>IFERROR(IF($BS20&gt;=BG$2,(SUMIF('PI Salary Grid'!$B$36:$B$59,'Lab By Fund'!$A:$A,'PI Salary Grid'!AT$36:AT$59)),0),0)</f>
        <v>0</v>
      </c>
      <c r="BH20" s="68">
        <f>IFERROR(IF($BS20&gt;=BH$2,(SUMIF('PI Salary Grid'!$B$36:$B$59,'Lab By Fund'!$A:$A,'PI Salary Grid'!AU$36:AU$59)),0),0)</f>
        <v>0</v>
      </c>
      <c r="BI20" s="68">
        <f>IFERROR(IF($BS20&gt;=BI$2,(SUMIF('PI Salary Grid'!$B$36:$B$59,'Lab By Fund'!$A:$A,'PI Salary Grid'!AV$36:AV$59)),0),0)</f>
        <v>0</v>
      </c>
      <c r="BJ20" s="60">
        <f t="shared" si="10"/>
        <v>0</v>
      </c>
      <c r="BK20" s="60">
        <f t="shared" si="11"/>
        <v>0</v>
      </c>
      <c r="BL20" s="60">
        <f t="shared" si="12"/>
        <v>0</v>
      </c>
      <c r="BM20" s="60">
        <f t="shared" si="13"/>
        <v>0</v>
      </c>
      <c r="BO20" s="54">
        <f>IFERROR(INDEX('Grants balances'!$G$4:$G$20,MATCH(A20,'Grants balances'!$A$4:$A$20,0)),0)</f>
        <v>0</v>
      </c>
      <c r="BP20" s="61">
        <f t="shared" si="3"/>
        <v>0</v>
      </c>
      <c r="BQ20" s="108">
        <f t="shared" si="14"/>
        <v>0</v>
      </c>
      <c r="BR20" s="70">
        <f t="shared" si="15"/>
        <v>0</v>
      </c>
      <c r="BS20" s="58">
        <f>IFERROR((INDEX(GrantList[Budget End Date],MATCH(A20,GrantList[Fund],0))),0)</f>
        <v>0</v>
      </c>
    </row>
    <row r="21" spans="1:71">
      <c r="A21" s="66">
        <f>'Grants List'!A20</f>
        <v>0</v>
      </c>
      <c r="B21" s="67">
        <f>'Grants List'!D20</f>
        <v>0</v>
      </c>
      <c r="C21" s="109">
        <f>COUNTIF('Lab Distro'!$A$5:$A$447,A21)+COUNTIF('Clinical Team Distro'!$A$5:$A465,A21)</f>
        <v>0</v>
      </c>
      <c r="D21" s="68">
        <f>IFERROR(IF($BS21&gt;=D$2,(SUMIF('Lab Distro'!$A:$A,'Lab By Fund'!$A:$A,'Lab Distro'!W:W)+SUMIF('Clinical Team Distro'!$A:$A,'Lab By Fund'!$A:$A,'Clinical Team Distro'!W:W)),0),0)</f>
        <v>0</v>
      </c>
      <c r="E21" s="68">
        <f>IFERROR(IF($BS21&gt;=E$2,(SUMIF('Lab Distro'!$A:$A,'Lab By Fund'!$A:$A,'Lab Distro'!X:X)+SUMIF('Clinical Team Distro'!$A:$A,'Lab By Fund'!$A:$A,'Clinical Team Distro'!X:X)),0),0)</f>
        <v>0</v>
      </c>
      <c r="F21" s="68">
        <f>IFERROR(IF($BS21&gt;=F$2,(SUMIF('Lab Distro'!$A:$A,'Lab By Fund'!$A:$A,'Lab Distro'!Y:Y)+SUMIF('Clinical Team Distro'!$A:$A,'Lab By Fund'!$A:$A,'Clinical Team Distro'!Y:Y)),0),0)</f>
        <v>0</v>
      </c>
      <c r="G21" s="68">
        <f>IFERROR(IF($BS21&gt;=G$2,(SUMIF('Lab Distro'!$A:$A,'Lab By Fund'!$A:$A,'Lab Distro'!Z:Z)+SUMIF('Clinical Team Distro'!$A:$A,'Lab By Fund'!$A:$A,'Clinical Team Distro'!Z:Z)),0),0)</f>
        <v>0</v>
      </c>
      <c r="H21" s="68">
        <f>IFERROR(IF($BS21&gt;=H$2,(SUMIF('Lab Distro'!$A:$A,'Lab By Fund'!$A:$A,'Lab Distro'!AA:AA)+SUMIF('Clinical Team Distro'!$A:$A,'Lab By Fund'!$A:$A,'Clinical Team Distro'!AA:AA)),0),0)</f>
        <v>0</v>
      </c>
      <c r="I21" s="68">
        <f>IFERROR(IF($BS21&gt;=I$2,(SUMIF('Lab Distro'!$A:$A,'Lab By Fund'!$A:$A,'Lab Distro'!AB:AB)+SUMIF('Clinical Team Distro'!$A:$A,'Lab By Fund'!$A:$A,'Clinical Team Distro'!AB:AB)),0),0)</f>
        <v>0</v>
      </c>
      <c r="J21" s="68">
        <f>IFERROR(IF($BS21&gt;=J$2,(SUMIF('Lab Distro'!$A:$A,'Lab By Fund'!$A:$A,'Lab Distro'!AC:AC)+SUMIF('Clinical Team Distro'!$A:$A,'Lab By Fund'!$A:$A,'Clinical Team Distro'!AC:AC)),0),0)</f>
        <v>0</v>
      </c>
      <c r="K21" s="68">
        <f>IFERROR(IF($BS21&gt;=K$2,(SUMIF('Lab Distro'!$A:$A,'Lab By Fund'!$A:$A,'Lab Distro'!AD:AD)+SUMIF('Clinical Team Distro'!$A:$A,'Lab By Fund'!$A:$A,'Clinical Team Distro'!AD:AD)),0),0)</f>
        <v>0</v>
      </c>
      <c r="L21" s="68">
        <f>IFERROR(IF($BS21&gt;=L$2,(SUMIF('Lab Distro'!$A:$A,'Lab By Fund'!$A:$A,'Lab Distro'!AE:AE)+SUMIF('Clinical Team Distro'!$A:$A,'Lab By Fund'!$A:$A,'Clinical Team Distro'!AE:AE)),0),0)</f>
        <v>0</v>
      </c>
      <c r="M21" s="68">
        <f>IFERROR(IF($BS21&gt;=M$2,(SUMIF('Lab Distro'!$A:$A,'Lab By Fund'!$A:$A,'Lab Distro'!AF:AF)+SUMIF('Clinical Team Distro'!$A:$A,'Lab By Fund'!$A:$A,'Clinical Team Distro'!AF:AF)),0),0)</f>
        <v>0</v>
      </c>
      <c r="N21" s="68">
        <f>IFERROR(IF($BS21&gt;=N$2,(SUMIF('Lab Distro'!$A:$A,'Lab By Fund'!$A:$A,'Lab Distro'!AG:AG)+SUMIF('Clinical Team Distro'!$A:$A,'Lab By Fund'!$A:$A,'Clinical Team Distro'!AG:AG)),0),0)</f>
        <v>0</v>
      </c>
      <c r="O21" s="68">
        <f>IFERROR(IF($BS21&gt;=O$2,(SUMIF('Lab Distro'!$A:$A,'Lab By Fund'!$A:$A,'Lab Distro'!AH:AH)+SUMIF('Clinical Team Distro'!$A:$A,'Lab By Fund'!$A:$A,'Clinical Team Distro'!AH:AH)),0),0)</f>
        <v>0</v>
      </c>
      <c r="P21" s="59">
        <f t="shared" si="16"/>
        <v>0</v>
      </c>
      <c r="Q21" s="59">
        <f t="shared" si="4"/>
        <v>0</v>
      </c>
      <c r="R21" s="59">
        <f t="shared" si="5"/>
        <v>0</v>
      </c>
      <c r="S21" s="69">
        <f>SUMIF('Lab Distro'!$A:$A,'Lab By Fund'!$A:$A,'Lab Distro'!AK:AK)+SUMIF('Clinical Team Distro'!$A:$A,'Lab By Fund'!$A:$A,'Clinical Team Distro'!AK:AK)</f>
        <v>0</v>
      </c>
      <c r="T21" s="69">
        <f>SUMIF('Lab Distro'!$A:$A,'Lab By Fund'!$A:$A,'Lab Distro'!AL:AL)+SUMIF('Clinical Team Distro'!$A:$A,'Lab By Fund'!$A:$A,'Clinical Team Distro'!AL:AL)</f>
        <v>0</v>
      </c>
      <c r="U21" s="69">
        <f>SUMIF('Lab Distro'!$A:$A,'Lab By Fund'!$A:$A,'Lab Distro'!AM:AM)+SUMIF('Clinical Team Distro'!$A:$A,'Lab By Fund'!$A:$A,'Clinical Team Distro'!AM:AM)</f>
        <v>0</v>
      </c>
      <c r="V21" s="69">
        <f>SUMIF('Lab Distro'!$A:$A,'Lab By Fund'!$A:$A,'Lab Distro'!AN:AN)+SUMIF('Clinical Team Distro'!$A:$A,'Lab By Fund'!$A:$A,'Clinical Team Distro'!AN:AN)</f>
        <v>0</v>
      </c>
      <c r="W21" s="69">
        <f>SUMIF('Lab Distro'!$A:$A,'Lab By Fund'!$A:$A,'Lab Distro'!AO:AO)+SUMIF('Clinical Team Distro'!$A:$A,'Lab By Fund'!$A:$A,'Clinical Team Distro'!AO:AO)</f>
        <v>0</v>
      </c>
      <c r="X21" s="69">
        <f>SUMIF('Lab Distro'!$A:$A,'Lab By Fund'!$A:$A,'Lab Distro'!AP:AP)+SUMIF('Clinical Team Distro'!$A:$A,'Lab By Fund'!$A:$A,'Clinical Team Distro'!AP:AP)</f>
        <v>0</v>
      </c>
      <c r="Y21" s="69">
        <f>SUMIF('Lab Distro'!$A:$A,'Lab By Fund'!$A:$A,'Lab Distro'!AQ:AQ)+SUMIF('Clinical Team Distro'!$A:$A,'Lab By Fund'!$A:$A,'Clinical Team Distro'!AQ:AQ)</f>
        <v>0</v>
      </c>
      <c r="Z21" s="69">
        <f>SUMIF('Lab Distro'!$A:$A,'Lab By Fund'!$A:$A,'Lab Distro'!AR:AR)+SUMIF('Clinical Team Distro'!$A:$A,'Lab By Fund'!$A:$A,'Clinical Team Distro'!AR:AR)</f>
        <v>0</v>
      </c>
      <c r="AA21" s="69">
        <f>SUMIF('Lab Distro'!$A:$A,'Lab By Fund'!$A:$A,'Lab Distro'!AS:AS)+SUMIF('Clinical Team Distro'!$A:$A,'Lab By Fund'!$A:$A,'Clinical Team Distro'!AS:AS)</f>
        <v>0</v>
      </c>
      <c r="AB21" s="69">
        <f>SUMIF('Lab Distro'!$A:$A,'Lab By Fund'!$A:$A,'Lab Distro'!AT:AT)+SUMIF('Clinical Team Distro'!$A:$A,'Lab By Fund'!$A:$A,'Clinical Team Distro'!AT:AT)</f>
        <v>0</v>
      </c>
      <c r="AC21" s="69">
        <f>SUMIF('Lab Distro'!$A:$A,'Lab By Fund'!$A:$A,'Lab Distro'!AU:AU)+SUMIF('Clinical Team Distro'!$A:$A,'Lab By Fund'!$A:$A,'Clinical Team Distro'!AU:AU)</f>
        <v>0</v>
      </c>
      <c r="AD21" s="69">
        <f>SUMIF('Lab Distro'!$A:$A,'Lab By Fund'!$A:$A,'Lab Distro'!AV:AV)+SUMIF('Clinical Team Distro'!$A:$A,'Lab By Fund'!$A:$A,'Clinical Team Distro'!AV:AV)</f>
        <v>0</v>
      </c>
      <c r="AE21" s="60">
        <f t="shared" si="6"/>
        <v>0</v>
      </c>
      <c r="AF21" s="60">
        <f t="shared" si="7"/>
        <v>0</v>
      </c>
      <c r="AG21" s="60">
        <f t="shared" si="8"/>
        <v>0</v>
      </c>
      <c r="AH21" s="68">
        <f>IFERROR(IF(BS21&gt;=AH$2,(SUMIF('PI Salary Grid'!$B$36:$B$59,'Lab By Fund'!$A:$A,'PI Salary Grid'!F$36:F$59)),0),0)</f>
        <v>0</v>
      </c>
      <c r="AI21" s="68">
        <f>IFERROR(IF($BS21&gt;=AI$2,(SUMIF('PI Salary Grid'!$B$36:$B$59,'Lab By Fund'!$A:$A,'PI Salary Grid'!G$36:G$59)),0),0)</f>
        <v>0</v>
      </c>
      <c r="AJ21" s="68">
        <f>IFERROR(IF($BS21&gt;=AJ$2,(SUMIF('PI Salary Grid'!$B$36:$B$59,'Lab By Fund'!$A:$A,'PI Salary Grid'!H$36:H$59)),0),0)</f>
        <v>0</v>
      </c>
      <c r="AK21" s="68">
        <f>IFERROR(IF($BS21&gt;=AK$2,(SUMIF('PI Salary Grid'!$B$36:$B$59,'Lab By Fund'!$A:$A,'PI Salary Grid'!I$36:I$59)),0),0)</f>
        <v>0</v>
      </c>
      <c r="AL21" s="68">
        <f>IFERROR(IF($BS21&gt;=AL$2,(SUMIF('PI Salary Grid'!$B$36:$B$59,'Lab By Fund'!$A:$A,'PI Salary Grid'!J$36:J$59)),0),0)</f>
        <v>0</v>
      </c>
      <c r="AM21" s="68">
        <f>IFERROR(IF($BS21&gt;=AM$2,(SUMIF('PI Salary Grid'!$B$36:$B$59,'Lab By Fund'!$A:$A,'PI Salary Grid'!K$36:K$59)),0),0)</f>
        <v>0</v>
      </c>
      <c r="AN21" s="68">
        <f>IFERROR(IF($BS21&gt;=AN$2,(SUMIF('PI Salary Grid'!$B$36:$B$59,'Lab By Fund'!$A:$A,'PI Salary Grid'!L$36:L$59)),0),0)</f>
        <v>0</v>
      </c>
      <c r="AO21" s="68">
        <f>IFERROR(IF($BS21&gt;=AO$2,(SUMIF('PI Salary Grid'!$B$36:$B$59,'Lab By Fund'!$A:$A,'PI Salary Grid'!M$36:M$59)),0),0)</f>
        <v>0</v>
      </c>
      <c r="AP21" s="68">
        <f>IFERROR(IF($BS21&gt;=AP$2,(SUMIF('PI Salary Grid'!$B$36:$B$59,'Lab By Fund'!$A:$A,'PI Salary Grid'!N$36:N$59)),0),0)</f>
        <v>0</v>
      </c>
      <c r="AQ21" s="68">
        <f>IFERROR(IF($BS21&gt;=AQ$2,(SUMIF('PI Salary Grid'!$B$36:$B$59,'Lab By Fund'!$A:$A,'PI Salary Grid'!O$36:O$59)),0),0)</f>
        <v>0</v>
      </c>
      <c r="AR21" s="68">
        <f>IFERROR(IF($BS21&gt;=AR$2,(SUMIF('PI Salary Grid'!$B$36:$B$59,'Lab By Fund'!$A:$A,'PI Salary Grid'!P$36:P$59)),0),0)</f>
        <v>0</v>
      </c>
      <c r="AS21" s="68">
        <f>IFERROR(IF($BS21&gt;=AS$2,(SUMIF('PI Salary Grid'!$B$36:$B$59,'Lab By Fund'!$A:$A,'PI Salary Grid'!Q$36:Q$59)),0),0)</f>
        <v>0</v>
      </c>
      <c r="AT21" s="59">
        <f t="shared" si="0"/>
        <v>0</v>
      </c>
      <c r="AU21" s="59">
        <f t="shared" si="1"/>
        <v>0</v>
      </c>
      <c r="AV21" s="59">
        <f t="shared" si="2"/>
        <v>0</v>
      </c>
      <c r="AW21" s="59">
        <f t="shared" si="9"/>
        <v>0</v>
      </c>
      <c r="AX21" s="68">
        <f>IFERROR(IF($BS21&gt;=AX$2,(SUMIF('PI Salary Grid'!$B$36:$B$59,'Lab By Fund'!$A:$A,'PI Salary Grid'!AK$36:AK$59)),0),0)</f>
        <v>0</v>
      </c>
      <c r="AY21" s="68">
        <f>IFERROR(IF($BS21&gt;=AY$2,(SUMIF('PI Salary Grid'!$B$36:$B$59,'Lab By Fund'!$A:$A,'PI Salary Grid'!AL$36:AL$59)),0),0)</f>
        <v>0</v>
      </c>
      <c r="AZ21" s="68">
        <f>IFERROR(IF($BS21&gt;=AZ$2,(SUMIF('PI Salary Grid'!$B$36:$B$59,'Lab By Fund'!$A:$A,'PI Salary Grid'!AM$36:AM$59)),0),0)</f>
        <v>0</v>
      </c>
      <c r="BA21" s="68">
        <f>IFERROR(IF($BS21&gt;=BA$2,(SUMIF('PI Salary Grid'!$B$36:$B$59,'Lab By Fund'!$A:$A,'PI Salary Grid'!AN$36:AN$59)),0),0)</f>
        <v>0</v>
      </c>
      <c r="BB21" s="68">
        <f>IFERROR(IF($BS21&gt;=BB$2,(SUMIF('PI Salary Grid'!$B$36:$B$59,'Lab By Fund'!$A:$A,'PI Salary Grid'!AO$36:AO$59)),0),0)</f>
        <v>0</v>
      </c>
      <c r="BC21" s="68">
        <f>IFERROR(IF($BS21&gt;=BC$2,(SUMIF('PI Salary Grid'!$B$36:$B$59,'Lab By Fund'!$A:$A,'PI Salary Grid'!AP$36:AP$59)),0),0)</f>
        <v>0</v>
      </c>
      <c r="BD21" s="68">
        <f>IFERROR(IF($BS21&gt;=BD$2,(SUMIF('PI Salary Grid'!$B$36:$B$59,'Lab By Fund'!$A:$A,'PI Salary Grid'!AQ$36:AQ$59)),0),0)</f>
        <v>0</v>
      </c>
      <c r="BE21" s="68">
        <f>IFERROR(IF($BS21&gt;=BE$2,(SUMIF('PI Salary Grid'!$B$36:$B$59,'Lab By Fund'!$A:$A,'PI Salary Grid'!AR$36:AR$59)),0),0)</f>
        <v>0</v>
      </c>
      <c r="BF21" s="68">
        <f>IFERROR(IF($BS21&gt;=BF$2,(SUMIF('PI Salary Grid'!$B$36:$B$59,'Lab By Fund'!$A:$A,'PI Salary Grid'!AS$36:AS$59)),0),0)</f>
        <v>0</v>
      </c>
      <c r="BG21" s="68">
        <f>IFERROR(IF($BS21&gt;=BG$2,(SUMIF('PI Salary Grid'!$B$36:$B$59,'Lab By Fund'!$A:$A,'PI Salary Grid'!AT$36:AT$59)),0),0)</f>
        <v>0</v>
      </c>
      <c r="BH21" s="68">
        <f>IFERROR(IF($BS21&gt;=BH$2,(SUMIF('PI Salary Grid'!$B$36:$B$59,'Lab By Fund'!$A:$A,'PI Salary Grid'!AU$36:AU$59)),0),0)</f>
        <v>0</v>
      </c>
      <c r="BI21" s="68">
        <f>IFERROR(IF($BS21&gt;=BI$2,(SUMIF('PI Salary Grid'!$B$36:$B$59,'Lab By Fund'!$A:$A,'PI Salary Grid'!AV$36:AV$59)),0),0)</f>
        <v>0</v>
      </c>
      <c r="BJ21" s="60">
        <f t="shared" si="10"/>
        <v>0</v>
      </c>
      <c r="BK21" s="60">
        <f t="shared" si="11"/>
        <v>0</v>
      </c>
      <c r="BL21" s="60">
        <f t="shared" si="12"/>
        <v>0</v>
      </c>
      <c r="BM21" s="60">
        <f t="shared" si="13"/>
        <v>0</v>
      </c>
      <c r="BO21" s="54">
        <f>IFERROR(INDEX('Grants balances'!$G$4:$G$20,MATCH(A21,'Grants balances'!$A$4:$A$20,0)),0)</f>
        <v>0</v>
      </c>
      <c r="BP21" s="61">
        <f t="shared" si="3"/>
        <v>0</v>
      </c>
      <c r="BQ21" s="108">
        <f t="shared" si="14"/>
        <v>0</v>
      </c>
      <c r="BR21" s="70">
        <f t="shared" si="15"/>
        <v>0</v>
      </c>
      <c r="BS21" s="58">
        <f>IFERROR((INDEX(GrantList[Budget End Date],MATCH(A21,GrantList[Fund],0))),0)</f>
        <v>0</v>
      </c>
    </row>
    <row r="22" spans="1:71">
      <c r="A22" s="66">
        <f>'Grants List'!A21</f>
        <v>0</v>
      </c>
      <c r="B22" s="67">
        <f>'Grants List'!D21</f>
        <v>0</v>
      </c>
      <c r="C22" s="109">
        <f>COUNTIF('Lab Distro'!$A$5:$A$447,A22)+COUNTIF('Clinical Team Distro'!$A$5:$A466,A22)</f>
        <v>0</v>
      </c>
      <c r="D22" s="68">
        <f>IFERROR(IF($BS22&gt;=D$2,(SUMIF('Lab Distro'!$A:$A,'Lab By Fund'!$A:$A,'Lab Distro'!W:W)+SUMIF('Clinical Team Distro'!$A:$A,'Lab By Fund'!$A:$A,'Clinical Team Distro'!W:W)),0),0)</f>
        <v>0</v>
      </c>
      <c r="E22" s="68">
        <f>IFERROR(IF($BS22&gt;=E$2,(SUMIF('Lab Distro'!$A:$A,'Lab By Fund'!$A:$A,'Lab Distro'!X:X)+SUMIF('Clinical Team Distro'!$A:$A,'Lab By Fund'!$A:$A,'Clinical Team Distro'!X:X)),0),0)</f>
        <v>0</v>
      </c>
      <c r="F22" s="68">
        <f>IFERROR(IF($BS22&gt;=F$2,(SUMIF('Lab Distro'!$A:$A,'Lab By Fund'!$A:$A,'Lab Distro'!Y:Y)+SUMIF('Clinical Team Distro'!$A:$A,'Lab By Fund'!$A:$A,'Clinical Team Distro'!Y:Y)),0),0)</f>
        <v>0</v>
      </c>
      <c r="G22" s="68">
        <f>IFERROR(IF($BS22&gt;=G$2,(SUMIF('Lab Distro'!$A:$A,'Lab By Fund'!$A:$A,'Lab Distro'!Z:Z)+SUMIF('Clinical Team Distro'!$A:$A,'Lab By Fund'!$A:$A,'Clinical Team Distro'!Z:Z)),0),0)</f>
        <v>0</v>
      </c>
      <c r="H22" s="68">
        <f>IFERROR(IF($BS22&gt;=H$2,(SUMIF('Lab Distro'!$A:$A,'Lab By Fund'!$A:$A,'Lab Distro'!AA:AA)+SUMIF('Clinical Team Distro'!$A:$A,'Lab By Fund'!$A:$A,'Clinical Team Distro'!AA:AA)),0),0)</f>
        <v>0</v>
      </c>
      <c r="I22" s="68">
        <f>IFERROR(IF($BS22&gt;=I$2,(SUMIF('Lab Distro'!$A:$A,'Lab By Fund'!$A:$A,'Lab Distro'!AB:AB)+SUMIF('Clinical Team Distro'!$A:$A,'Lab By Fund'!$A:$A,'Clinical Team Distro'!AB:AB)),0),0)</f>
        <v>0</v>
      </c>
      <c r="J22" s="68">
        <f>IFERROR(IF($BS22&gt;=J$2,(SUMIF('Lab Distro'!$A:$A,'Lab By Fund'!$A:$A,'Lab Distro'!AC:AC)+SUMIF('Clinical Team Distro'!$A:$A,'Lab By Fund'!$A:$A,'Clinical Team Distro'!AC:AC)),0),0)</f>
        <v>0</v>
      </c>
      <c r="K22" s="68">
        <f>IFERROR(IF($BS22&gt;=K$2,(SUMIF('Lab Distro'!$A:$A,'Lab By Fund'!$A:$A,'Lab Distro'!AD:AD)+SUMIF('Clinical Team Distro'!$A:$A,'Lab By Fund'!$A:$A,'Clinical Team Distro'!AD:AD)),0),0)</f>
        <v>0</v>
      </c>
      <c r="L22" s="68">
        <f>IFERROR(IF($BS22&gt;=L$2,(SUMIF('Lab Distro'!$A:$A,'Lab By Fund'!$A:$A,'Lab Distro'!AE:AE)+SUMIF('Clinical Team Distro'!$A:$A,'Lab By Fund'!$A:$A,'Clinical Team Distro'!AE:AE)),0),0)</f>
        <v>0</v>
      </c>
      <c r="M22" s="68">
        <f>IFERROR(IF($BS22&gt;=M$2,(SUMIF('Lab Distro'!$A:$A,'Lab By Fund'!$A:$A,'Lab Distro'!AF:AF)+SUMIF('Clinical Team Distro'!$A:$A,'Lab By Fund'!$A:$A,'Clinical Team Distro'!AF:AF)),0),0)</f>
        <v>0</v>
      </c>
      <c r="N22" s="68">
        <f>IFERROR(IF($BS22&gt;=N$2,(SUMIF('Lab Distro'!$A:$A,'Lab By Fund'!$A:$A,'Lab Distro'!AG:AG)+SUMIF('Clinical Team Distro'!$A:$A,'Lab By Fund'!$A:$A,'Clinical Team Distro'!AG:AG)),0),0)</f>
        <v>0</v>
      </c>
      <c r="O22" s="68">
        <f>IFERROR(IF($BS22&gt;=O$2,(SUMIF('Lab Distro'!$A:$A,'Lab By Fund'!$A:$A,'Lab Distro'!AH:AH)+SUMIF('Clinical Team Distro'!$A:$A,'Lab By Fund'!$A:$A,'Clinical Team Distro'!AH:AH)),0),0)</f>
        <v>0</v>
      </c>
      <c r="P22" s="59">
        <f t="shared" si="16"/>
        <v>0</v>
      </c>
      <c r="Q22" s="59">
        <f t="shared" si="4"/>
        <v>0</v>
      </c>
      <c r="R22" s="59">
        <f t="shared" si="5"/>
        <v>0</v>
      </c>
      <c r="S22" s="69">
        <f>SUMIF('Lab Distro'!$A:$A,'Lab By Fund'!$A:$A,'Lab Distro'!AK:AK)+SUMIF('Clinical Team Distro'!$A:$A,'Lab By Fund'!$A:$A,'Clinical Team Distro'!AK:AK)</f>
        <v>0</v>
      </c>
      <c r="T22" s="69">
        <f>SUMIF('Lab Distro'!$A:$A,'Lab By Fund'!$A:$A,'Lab Distro'!AL:AL)+SUMIF('Clinical Team Distro'!$A:$A,'Lab By Fund'!$A:$A,'Clinical Team Distro'!AL:AL)</f>
        <v>0</v>
      </c>
      <c r="U22" s="69">
        <f>SUMIF('Lab Distro'!$A:$A,'Lab By Fund'!$A:$A,'Lab Distro'!AM:AM)+SUMIF('Clinical Team Distro'!$A:$A,'Lab By Fund'!$A:$A,'Clinical Team Distro'!AM:AM)</f>
        <v>0</v>
      </c>
      <c r="V22" s="69">
        <f>SUMIF('Lab Distro'!$A:$A,'Lab By Fund'!$A:$A,'Lab Distro'!AN:AN)+SUMIF('Clinical Team Distro'!$A:$A,'Lab By Fund'!$A:$A,'Clinical Team Distro'!AN:AN)</f>
        <v>0</v>
      </c>
      <c r="W22" s="69">
        <f>SUMIF('Lab Distro'!$A:$A,'Lab By Fund'!$A:$A,'Lab Distro'!AO:AO)+SUMIF('Clinical Team Distro'!$A:$A,'Lab By Fund'!$A:$A,'Clinical Team Distro'!AO:AO)</f>
        <v>0</v>
      </c>
      <c r="X22" s="69">
        <f>SUMIF('Lab Distro'!$A:$A,'Lab By Fund'!$A:$A,'Lab Distro'!AP:AP)+SUMIF('Clinical Team Distro'!$A:$A,'Lab By Fund'!$A:$A,'Clinical Team Distro'!AP:AP)</f>
        <v>0</v>
      </c>
      <c r="Y22" s="69">
        <f>SUMIF('Lab Distro'!$A:$A,'Lab By Fund'!$A:$A,'Lab Distro'!AQ:AQ)+SUMIF('Clinical Team Distro'!$A:$A,'Lab By Fund'!$A:$A,'Clinical Team Distro'!AQ:AQ)</f>
        <v>0</v>
      </c>
      <c r="Z22" s="69">
        <f>SUMIF('Lab Distro'!$A:$A,'Lab By Fund'!$A:$A,'Lab Distro'!AR:AR)+SUMIF('Clinical Team Distro'!$A:$A,'Lab By Fund'!$A:$A,'Clinical Team Distro'!AR:AR)</f>
        <v>0</v>
      </c>
      <c r="AA22" s="69">
        <f>SUMIF('Lab Distro'!$A:$A,'Lab By Fund'!$A:$A,'Lab Distro'!AS:AS)+SUMIF('Clinical Team Distro'!$A:$A,'Lab By Fund'!$A:$A,'Clinical Team Distro'!AS:AS)</f>
        <v>0</v>
      </c>
      <c r="AB22" s="69">
        <f>SUMIF('Lab Distro'!$A:$A,'Lab By Fund'!$A:$A,'Lab Distro'!AT:AT)+SUMIF('Clinical Team Distro'!$A:$A,'Lab By Fund'!$A:$A,'Clinical Team Distro'!AT:AT)</f>
        <v>0</v>
      </c>
      <c r="AC22" s="69">
        <f>SUMIF('Lab Distro'!$A:$A,'Lab By Fund'!$A:$A,'Lab Distro'!AU:AU)+SUMIF('Clinical Team Distro'!$A:$A,'Lab By Fund'!$A:$A,'Clinical Team Distro'!AU:AU)</f>
        <v>0</v>
      </c>
      <c r="AD22" s="69">
        <f>SUMIF('Lab Distro'!$A:$A,'Lab By Fund'!$A:$A,'Lab Distro'!AV:AV)+SUMIF('Clinical Team Distro'!$A:$A,'Lab By Fund'!$A:$A,'Clinical Team Distro'!AV:AV)</f>
        <v>0</v>
      </c>
      <c r="AE22" s="60">
        <f t="shared" si="6"/>
        <v>0</v>
      </c>
      <c r="AF22" s="60">
        <f t="shared" si="7"/>
        <v>0</v>
      </c>
      <c r="AG22" s="60">
        <f t="shared" si="8"/>
        <v>0</v>
      </c>
      <c r="AH22" s="68">
        <f>IFERROR(IF(BS22&gt;=AH$2,(SUMIF('PI Salary Grid'!$B$36:$B$59,'Lab By Fund'!$A:$A,'PI Salary Grid'!F$36:F$59)),0),0)</f>
        <v>0</v>
      </c>
      <c r="AI22" s="68">
        <f>IFERROR(IF($BS22&gt;=AI$2,(SUMIF('PI Salary Grid'!$B$36:$B$59,'Lab By Fund'!$A:$A,'PI Salary Grid'!G$36:G$59)),0),0)</f>
        <v>0</v>
      </c>
      <c r="AJ22" s="68">
        <f>IFERROR(IF($BS22&gt;=AJ$2,(SUMIF('PI Salary Grid'!$B$36:$B$59,'Lab By Fund'!$A:$A,'PI Salary Grid'!H$36:H$59)),0),0)</f>
        <v>0</v>
      </c>
      <c r="AK22" s="68">
        <f>IFERROR(IF($BS22&gt;=AK$2,(SUMIF('PI Salary Grid'!$B$36:$B$59,'Lab By Fund'!$A:$A,'PI Salary Grid'!I$36:I$59)),0),0)</f>
        <v>0</v>
      </c>
      <c r="AL22" s="68">
        <f>IFERROR(IF($BS22&gt;=AL$2,(SUMIF('PI Salary Grid'!$B$36:$B$59,'Lab By Fund'!$A:$A,'PI Salary Grid'!J$36:J$59)),0),0)</f>
        <v>0</v>
      </c>
      <c r="AM22" s="68">
        <f>IFERROR(IF($BS22&gt;=AM$2,(SUMIF('PI Salary Grid'!$B$36:$B$59,'Lab By Fund'!$A:$A,'PI Salary Grid'!K$36:K$59)),0),0)</f>
        <v>0</v>
      </c>
      <c r="AN22" s="68">
        <f>IFERROR(IF($BS22&gt;=AN$2,(SUMIF('PI Salary Grid'!$B$36:$B$59,'Lab By Fund'!$A:$A,'PI Salary Grid'!L$36:L$59)),0),0)</f>
        <v>0</v>
      </c>
      <c r="AO22" s="68">
        <f>IFERROR(IF($BS22&gt;=AO$2,(SUMIF('PI Salary Grid'!$B$36:$B$59,'Lab By Fund'!$A:$A,'PI Salary Grid'!M$36:M$59)),0),0)</f>
        <v>0</v>
      </c>
      <c r="AP22" s="68">
        <f>IFERROR(IF($BS22&gt;=AP$2,(SUMIF('PI Salary Grid'!$B$36:$B$59,'Lab By Fund'!$A:$A,'PI Salary Grid'!N$36:N$59)),0),0)</f>
        <v>0</v>
      </c>
      <c r="AQ22" s="68">
        <f>IFERROR(IF($BS22&gt;=AQ$2,(SUMIF('PI Salary Grid'!$B$36:$B$59,'Lab By Fund'!$A:$A,'PI Salary Grid'!O$36:O$59)),0),0)</f>
        <v>0</v>
      </c>
      <c r="AR22" s="68">
        <f>IFERROR(IF($BS22&gt;=AR$2,(SUMIF('PI Salary Grid'!$B$36:$B$59,'Lab By Fund'!$A:$A,'PI Salary Grid'!P$36:P$59)),0),0)</f>
        <v>0</v>
      </c>
      <c r="AS22" s="68">
        <f>IFERROR(IF($BS22&gt;=AS$2,(SUMIF('PI Salary Grid'!$B$36:$B$59,'Lab By Fund'!$A:$A,'PI Salary Grid'!Q$36:Q$59)),0),0)</f>
        <v>0</v>
      </c>
      <c r="AT22" s="59">
        <f t="shared" si="0"/>
        <v>0</v>
      </c>
      <c r="AU22" s="59">
        <f t="shared" si="1"/>
        <v>0</v>
      </c>
      <c r="AV22" s="59">
        <f t="shared" si="2"/>
        <v>0</v>
      </c>
      <c r="AW22" s="59">
        <f t="shared" si="9"/>
        <v>0</v>
      </c>
      <c r="AX22" s="68">
        <f>IFERROR(IF($BS22&gt;=AX$2,(SUMIF('PI Salary Grid'!$B$36:$B$59,'Lab By Fund'!$A:$A,'PI Salary Grid'!AK$36:AK$59)),0),0)</f>
        <v>0</v>
      </c>
      <c r="AY22" s="68">
        <f>IFERROR(IF($BS22&gt;=AY$2,(SUMIF('PI Salary Grid'!$B$36:$B$59,'Lab By Fund'!$A:$A,'PI Salary Grid'!AL$36:AL$59)),0),0)</f>
        <v>0</v>
      </c>
      <c r="AZ22" s="68">
        <f>IFERROR(IF($BS22&gt;=AZ$2,(SUMIF('PI Salary Grid'!$B$36:$B$59,'Lab By Fund'!$A:$A,'PI Salary Grid'!AM$36:AM$59)),0),0)</f>
        <v>0</v>
      </c>
      <c r="BA22" s="68">
        <f>IFERROR(IF($BS22&gt;=BA$2,(SUMIF('PI Salary Grid'!$B$36:$B$59,'Lab By Fund'!$A:$A,'PI Salary Grid'!AN$36:AN$59)),0),0)</f>
        <v>0</v>
      </c>
      <c r="BB22" s="68">
        <f>IFERROR(IF($BS22&gt;=BB$2,(SUMIF('PI Salary Grid'!$B$36:$B$59,'Lab By Fund'!$A:$A,'PI Salary Grid'!AO$36:AO$59)),0),0)</f>
        <v>0</v>
      </c>
      <c r="BC22" s="68">
        <f>IFERROR(IF($BS22&gt;=BC$2,(SUMIF('PI Salary Grid'!$B$36:$B$59,'Lab By Fund'!$A:$A,'PI Salary Grid'!AP$36:AP$59)),0),0)</f>
        <v>0</v>
      </c>
      <c r="BD22" s="68">
        <f>IFERROR(IF($BS22&gt;=BD$2,(SUMIF('PI Salary Grid'!$B$36:$B$59,'Lab By Fund'!$A:$A,'PI Salary Grid'!AQ$36:AQ$59)),0),0)</f>
        <v>0</v>
      </c>
      <c r="BE22" s="68">
        <f>IFERROR(IF($BS22&gt;=BE$2,(SUMIF('PI Salary Grid'!$B$36:$B$59,'Lab By Fund'!$A:$A,'PI Salary Grid'!AR$36:AR$59)),0),0)</f>
        <v>0</v>
      </c>
      <c r="BF22" s="68">
        <f>IFERROR(IF($BS22&gt;=BF$2,(SUMIF('PI Salary Grid'!$B$36:$B$59,'Lab By Fund'!$A:$A,'PI Salary Grid'!AS$36:AS$59)),0),0)</f>
        <v>0</v>
      </c>
      <c r="BG22" s="68">
        <f>IFERROR(IF($BS22&gt;=BG$2,(SUMIF('PI Salary Grid'!$B$36:$B$59,'Lab By Fund'!$A:$A,'PI Salary Grid'!AT$36:AT$59)),0),0)</f>
        <v>0</v>
      </c>
      <c r="BH22" s="68">
        <f>IFERROR(IF($BS22&gt;=BH$2,(SUMIF('PI Salary Grid'!$B$36:$B$59,'Lab By Fund'!$A:$A,'PI Salary Grid'!AU$36:AU$59)),0),0)</f>
        <v>0</v>
      </c>
      <c r="BI22" s="68">
        <f>IFERROR(IF($BS22&gt;=BI$2,(SUMIF('PI Salary Grid'!$B$36:$B$59,'Lab By Fund'!$A:$A,'PI Salary Grid'!AV$36:AV$59)),0),0)</f>
        <v>0</v>
      </c>
      <c r="BJ22" s="60">
        <f t="shared" si="10"/>
        <v>0</v>
      </c>
      <c r="BK22" s="60">
        <f t="shared" si="11"/>
        <v>0</v>
      </c>
      <c r="BL22" s="60">
        <f t="shared" si="12"/>
        <v>0</v>
      </c>
      <c r="BM22" s="60">
        <f t="shared" si="13"/>
        <v>0</v>
      </c>
      <c r="BO22" s="54">
        <f>IFERROR(INDEX('Grants balances'!$G$4:$G$20,MATCH(A22,'Grants balances'!$A$4:$A$20,0)),0)</f>
        <v>0</v>
      </c>
      <c r="BP22" s="61">
        <f t="shared" si="3"/>
        <v>0</v>
      </c>
      <c r="BQ22" s="108">
        <f t="shared" si="14"/>
        <v>0</v>
      </c>
      <c r="BR22" s="70">
        <f t="shared" si="15"/>
        <v>0</v>
      </c>
      <c r="BS22" s="58">
        <f>IFERROR((INDEX(GrantList[Budget End Date],MATCH(A22,GrantList[Fund],0))),0)</f>
        <v>0</v>
      </c>
    </row>
    <row r="23" spans="1:71">
      <c r="A23" s="66">
        <f>'Grants List'!A22</f>
        <v>0</v>
      </c>
      <c r="B23" s="67">
        <f>'Grants List'!D22</f>
        <v>0</v>
      </c>
      <c r="C23" s="109">
        <f>COUNTIF('Lab Distro'!$A$5:$A$447,A23)+COUNTIF('Clinical Team Distro'!$A$5:$A467,A23)</f>
        <v>0</v>
      </c>
      <c r="D23" s="68">
        <f>IFERROR(IF($BS23&gt;=D$2,(SUMIF('Lab Distro'!$A:$A,'Lab By Fund'!$A:$A,'Lab Distro'!W:W)+SUMIF('Clinical Team Distro'!$A:$A,'Lab By Fund'!$A:$A,'Clinical Team Distro'!W:W)),0),0)</f>
        <v>0</v>
      </c>
      <c r="E23" s="68">
        <f>IFERROR(IF($BS23&gt;=E$2,(SUMIF('Lab Distro'!$A:$A,'Lab By Fund'!$A:$A,'Lab Distro'!X:X)+SUMIF('Clinical Team Distro'!$A:$A,'Lab By Fund'!$A:$A,'Clinical Team Distro'!X:X)),0),0)</f>
        <v>0</v>
      </c>
      <c r="F23" s="68">
        <f>IFERROR(IF($BS23&gt;=F$2,(SUMIF('Lab Distro'!$A:$A,'Lab By Fund'!$A:$A,'Lab Distro'!Y:Y)+SUMIF('Clinical Team Distro'!$A:$A,'Lab By Fund'!$A:$A,'Clinical Team Distro'!Y:Y)),0),0)</f>
        <v>0</v>
      </c>
      <c r="G23" s="68">
        <f>IFERROR(IF($BS23&gt;=G$2,(SUMIF('Lab Distro'!$A:$A,'Lab By Fund'!$A:$A,'Lab Distro'!Z:Z)+SUMIF('Clinical Team Distro'!$A:$A,'Lab By Fund'!$A:$A,'Clinical Team Distro'!Z:Z)),0),0)</f>
        <v>0</v>
      </c>
      <c r="H23" s="68">
        <f>IFERROR(IF($BS23&gt;=H$2,(SUMIF('Lab Distro'!$A:$A,'Lab By Fund'!$A:$A,'Lab Distro'!AA:AA)+SUMIF('Clinical Team Distro'!$A:$A,'Lab By Fund'!$A:$A,'Clinical Team Distro'!AA:AA)),0),0)</f>
        <v>0</v>
      </c>
      <c r="I23" s="68">
        <f>IFERROR(IF($BS23&gt;=I$2,(SUMIF('Lab Distro'!$A:$A,'Lab By Fund'!$A:$A,'Lab Distro'!AB:AB)+SUMIF('Clinical Team Distro'!$A:$A,'Lab By Fund'!$A:$A,'Clinical Team Distro'!AB:AB)),0),0)</f>
        <v>0</v>
      </c>
      <c r="J23" s="68">
        <f>IFERROR(IF($BS23&gt;=J$2,(SUMIF('Lab Distro'!$A:$A,'Lab By Fund'!$A:$A,'Lab Distro'!AC:AC)+SUMIF('Clinical Team Distro'!$A:$A,'Lab By Fund'!$A:$A,'Clinical Team Distro'!AC:AC)),0),0)</f>
        <v>0</v>
      </c>
      <c r="K23" s="68">
        <f>IFERROR(IF($BS23&gt;=K$2,(SUMIF('Lab Distro'!$A:$A,'Lab By Fund'!$A:$A,'Lab Distro'!AD:AD)+SUMIF('Clinical Team Distro'!$A:$A,'Lab By Fund'!$A:$A,'Clinical Team Distro'!AD:AD)),0),0)</f>
        <v>0</v>
      </c>
      <c r="L23" s="68">
        <f>IFERROR(IF($BS23&gt;=L$2,(SUMIF('Lab Distro'!$A:$A,'Lab By Fund'!$A:$A,'Lab Distro'!AE:AE)+SUMIF('Clinical Team Distro'!$A:$A,'Lab By Fund'!$A:$A,'Clinical Team Distro'!AE:AE)),0),0)</f>
        <v>0</v>
      </c>
      <c r="M23" s="68">
        <f>IFERROR(IF($BS23&gt;=M$2,(SUMIF('Lab Distro'!$A:$A,'Lab By Fund'!$A:$A,'Lab Distro'!AF:AF)+SUMIF('Clinical Team Distro'!$A:$A,'Lab By Fund'!$A:$A,'Clinical Team Distro'!AF:AF)),0),0)</f>
        <v>0</v>
      </c>
      <c r="N23" s="68">
        <f>IFERROR(IF($BS23&gt;=N$2,(SUMIF('Lab Distro'!$A:$A,'Lab By Fund'!$A:$A,'Lab Distro'!AG:AG)+SUMIF('Clinical Team Distro'!$A:$A,'Lab By Fund'!$A:$A,'Clinical Team Distro'!AG:AG)),0),0)</f>
        <v>0</v>
      </c>
      <c r="O23" s="68">
        <f>IFERROR(IF($BS23&gt;=O$2,(SUMIF('Lab Distro'!$A:$A,'Lab By Fund'!$A:$A,'Lab Distro'!AH:AH)+SUMIF('Clinical Team Distro'!$A:$A,'Lab By Fund'!$A:$A,'Clinical Team Distro'!AH:AH)),0),0)</f>
        <v>0</v>
      </c>
      <c r="P23" s="59">
        <f t="shared" si="16"/>
        <v>0</v>
      </c>
      <c r="Q23" s="59">
        <f t="shared" si="4"/>
        <v>0</v>
      </c>
      <c r="R23" s="59">
        <f t="shared" si="5"/>
        <v>0</v>
      </c>
      <c r="S23" s="69">
        <f>SUMIF('Lab Distro'!$A:$A,'Lab By Fund'!$A:$A,'Lab Distro'!AK:AK)+SUMIF('Clinical Team Distro'!$A:$A,'Lab By Fund'!$A:$A,'Clinical Team Distro'!AK:AK)</f>
        <v>0</v>
      </c>
      <c r="T23" s="69">
        <f>SUMIF('Lab Distro'!$A:$A,'Lab By Fund'!$A:$A,'Lab Distro'!AL:AL)+SUMIF('Clinical Team Distro'!$A:$A,'Lab By Fund'!$A:$A,'Clinical Team Distro'!AL:AL)</f>
        <v>0</v>
      </c>
      <c r="U23" s="69">
        <f>SUMIF('Lab Distro'!$A:$A,'Lab By Fund'!$A:$A,'Lab Distro'!AM:AM)+SUMIF('Clinical Team Distro'!$A:$A,'Lab By Fund'!$A:$A,'Clinical Team Distro'!AM:AM)</f>
        <v>0</v>
      </c>
      <c r="V23" s="69">
        <f>SUMIF('Lab Distro'!$A:$A,'Lab By Fund'!$A:$A,'Lab Distro'!AN:AN)+SUMIF('Clinical Team Distro'!$A:$A,'Lab By Fund'!$A:$A,'Clinical Team Distro'!AN:AN)</f>
        <v>0</v>
      </c>
      <c r="W23" s="69">
        <f>SUMIF('Lab Distro'!$A:$A,'Lab By Fund'!$A:$A,'Lab Distro'!AO:AO)+SUMIF('Clinical Team Distro'!$A:$A,'Lab By Fund'!$A:$A,'Clinical Team Distro'!AO:AO)</f>
        <v>0</v>
      </c>
      <c r="X23" s="69">
        <f>SUMIF('Lab Distro'!$A:$A,'Lab By Fund'!$A:$A,'Lab Distro'!AP:AP)+SUMIF('Clinical Team Distro'!$A:$A,'Lab By Fund'!$A:$A,'Clinical Team Distro'!AP:AP)</f>
        <v>0</v>
      </c>
      <c r="Y23" s="69">
        <f>SUMIF('Lab Distro'!$A:$A,'Lab By Fund'!$A:$A,'Lab Distro'!AQ:AQ)+SUMIF('Clinical Team Distro'!$A:$A,'Lab By Fund'!$A:$A,'Clinical Team Distro'!AQ:AQ)</f>
        <v>0</v>
      </c>
      <c r="Z23" s="69">
        <f>SUMIF('Lab Distro'!$A:$A,'Lab By Fund'!$A:$A,'Lab Distro'!AR:AR)+SUMIF('Clinical Team Distro'!$A:$A,'Lab By Fund'!$A:$A,'Clinical Team Distro'!AR:AR)</f>
        <v>0</v>
      </c>
      <c r="AA23" s="69">
        <f>SUMIF('Lab Distro'!$A:$A,'Lab By Fund'!$A:$A,'Lab Distro'!AS:AS)+SUMIF('Clinical Team Distro'!$A:$A,'Lab By Fund'!$A:$A,'Clinical Team Distro'!AS:AS)</f>
        <v>0</v>
      </c>
      <c r="AB23" s="69">
        <f>SUMIF('Lab Distro'!$A:$A,'Lab By Fund'!$A:$A,'Lab Distro'!AT:AT)+SUMIF('Clinical Team Distro'!$A:$A,'Lab By Fund'!$A:$A,'Clinical Team Distro'!AT:AT)</f>
        <v>0</v>
      </c>
      <c r="AC23" s="69">
        <f>SUMIF('Lab Distro'!$A:$A,'Lab By Fund'!$A:$A,'Lab Distro'!AU:AU)+SUMIF('Clinical Team Distro'!$A:$A,'Lab By Fund'!$A:$A,'Clinical Team Distro'!AU:AU)</f>
        <v>0</v>
      </c>
      <c r="AD23" s="69">
        <f>SUMIF('Lab Distro'!$A:$A,'Lab By Fund'!$A:$A,'Lab Distro'!AV:AV)+SUMIF('Clinical Team Distro'!$A:$A,'Lab By Fund'!$A:$A,'Clinical Team Distro'!AV:AV)</f>
        <v>0</v>
      </c>
      <c r="AE23" s="60">
        <f t="shared" si="6"/>
        <v>0</v>
      </c>
      <c r="AF23" s="60">
        <f t="shared" si="7"/>
        <v>0</v>
      </c>
      <c r="AG23" s="60">
        <f t="shared" si="8"/>
        <v>0</v>
      </c>
      <c r="AH23" s="68">
        <f>IFERROR(IF(BS23&gt;=AH$2,(SUMIF('PI Salary Grid'!$B$36:$B$59,'Lab By Fund'!$A:$A,'PI Salary Grid'!F$36:F$59)),0),0)</f>
        <v>0</v>
      </c>
      <c r="AI23" s="68">
        <f>IFERROR(IF($BS23&gt;=AI$2,(SUMIF('PI Salary Grid'!$B$36:$B$59,'Lab By Fund'!$A:$A,'PI Salary Grid'!G$36:G$59)),0),0)</f>
        <v>0</v>
      </c>
      <c r="AJ23" s="68">
        <f>IFERROR(IF($BS23&gt;=AJ$2,(SUMIF('PI Salary Grid'!$B$36:$B$59,'Lab By Fund'!$A:$A,'PI Salary Grid'!H$36:H$59)),0),0)</f>
        <v>0</v>
      </c>
      <c r="AK23" s="68">
        <f>IFERROR(IF($BS23&gt;=AK$2,(SUMIF('PI Salary Grid'!$B$36:$B$59,'Lab By Fund'!$A:$A,'PI Salary Grid'!I$36:I$59)),0),0)</f>
        <v>0</v>
      </c>
      <c r="AL23" s="68">
        <f>IFERROR(IF($BS23&gt;=AL$2,(SUMIF('PI Salary Grid'!$B$36:$B$59,'Lab By Fund'!$A:$A,'PI Salary Grid'!J$36:J$59)),0),0)</f>
        <v>0</v>
      </c>
      <c r="AM23" s="68">
        <f>IFERROR(IF($BS23&gt;=AM$2,(SUMIF('PI Salary Grid'!$B$36:$B$59,'Lab By Fund'!$A:$A,'PI Salary Grid'!K$36:K$59)),0),0)</f>
        <v>0</v>
      </c>
      <c r="AN23" s="68">
        <f>IFERROR(IF($BS23&gt;=AN$2,(SUMIF('PI Salary Grid'!$B$36:$B$59,'Lab By Fund'!$A:$A,'PI Salary Grid'!L$36:L$59)),0),0)</f>
        <v>0</v>
      </c>
      <c r="AO23" s="68">
        <f>IFERROR(IF($BS23&gt;=AO$2,(SUMIF('PI Salary Grid'!$B$36:$B$59,'Lab By Fund'!$A:$A,'PI Salary Grid'!M$36:M$59)),0),0)</f>
        <v>0</v>
      </c>
      <c r="AP23" s="68">
        <f>IFERROR(IF($BS23&gt;=AP$2,(SUMIF('PI Salary Grid'!$B$36:$B$59,'Lab By Fund'!$A:$A,'PI Salary Grid'!N$36:N$59)),0),0)</f>
        <v>0</v>
      </c>
      <c r="AQ23" s="68">
        <f>IFERROR(IF($BS23&gt;=AQ$2,(SUMIF('PI Salary Grid'!$B$36:$B$59,'Lab By Fund'!$A:$A,'PI Salary Grid'!O$36:O$59)),0),0)</f>
        <v>0</v>
      </c>
      <c r="AR23" s="68">
        <f>IFERROR(IF($BS23&gt;=AR$2,(SUMIF('PI Salary Grid'!$B$36:$B$59,'Lab By Fund'!$A:$A,'PI Salary Grid'!P$36:P$59)),0),0)</f>
        <v>0</v>
      </c>
      <c r="AS23" s="68">
        <f>IFERROR(IF($BS23&gt;=AS$2,(SUMIF('PI Salary Grid'!$B$36:$B$59,'Lab By Fund'!$A:$A,'PI Salary Grid'!Q$36:Q$59)),0),0)</f>
        <v>0</v>
      </c>
      <c r="AT23" s="59">
        <f t="shared" si="0"/>
        <v>0</v>
      </c>
      <c r="AU23" s="59">
        <f t="shared" si="1"/>
        <v>0</v>
      </c>
      <c r="AV23" s="59">
        <f t="shared" si="2"/>
        <v>0</v>
      </c>
      <c r="AW23" s="59">
        <f t="shared" si="9"/>
        <v>0</v>
      </c>
      <c r="AX23" s="68">
        <f>IFERROR(IF($BS23&gt;=AX$2,(SUMIF('PI Salary Grid'!$B$36:$B$59,'Lab By Fund'!$A:$A,'PI Salary Grid'!AK$36:AK$59)),0),0)</f>
        <v>0</v>
      </c>
      <c r="AY23" s="68">
        <f>IFERROR(IF($BS23&gt;=AY$2,(SUMIF('PI Salary Grid'!$B$36:$B$59,'Lab By Fund'!$A:$A,'PI Salary Grid'!AL$36:AL$59)),0),0)</f>
        <v>0</v>
      </c>
      <c r="AZ23" s="68">
        <f>IFERROR(IF($BS23&gt;=AZ$2,(SUMIF('PI Salary Grid'!$B$36:$B$59,'Lab By Fund'!$A:$A,'PI Salary Grid'!AM$36:AM$59)),0),0)</f>
        <v>0</v>
      </c>
      <c r="BA23" s="68">
        <f>IFERROR(IF($BS23&gt;=BA$2,(SUMIF('PI Salary Grid'!$B$36:$B$59,'Lab By Fund'!$A:$A,'PI Salary Grid'!AN$36:AN$59)),0),0)</f>
        <v>0</v>
      </c>
      <c r="BB23" s="68">
        <f>IFERROR(IF($BS23&gt;=BB$2,(SUMIF('PI Salary Grid'!$B$36:$B$59,'Lab By Fund'!$A:$A,'PI Salary Grid'!AO$36:AO$59)),0),0)</f>
        <v>0</v>
      </c>
      <c r="BC23" s="68">
        <f>IFERROR(IF($BS23&gt;=BC$2,(SUMIF('PI Salary Grid'!$B$36:$B$59,'Lab By Fund'!$A:$A,'PI Salary Grid'!AP$36:AP$59)),0),0)</f>
        <v>0</v>
      </c>
      <c r="BD23" s="68">
        <f>IFERROR(IF($BS23&gt;=BD$2,(SUMIF('PI Salary Grid'!$B$36:$B$59,'Lab By Fund'!$A:$A,'PI Salary Grid'!AQ$36:AQ$59)),0),0)</f>
        <v>0</v>
      </c>
      <c r="BE23" s="68">
        <f>IFERROR(IF($BS23&gt;=BE$2,(SUMIF('PI Salary Grid'!$B$36:$B$59,'Lab By Fund'!$A:$A,'PI Salary Grid'!AR$36:AR$59)),0),0)</f>
        <v>0</v>
      </c>
      <c r="BF23" s="68">
        <f>IFERROR(IF($BS23&gt;=BF$2,(SUMIF('PI Salary Grid'!$B$36:$B$59,'Lab By Fund'!$A:$A,'PI Salary Grid'!AS$36:AS$59)),0),0)</f>
        <v>0</v>
      </c>
      <c r="BG23" s="68">
        <f>IFERROR(IF($BS23&gt;=BG$2,(SUMIF('PI Salary Grid'!$B$36:$B$59,'Lab By Fund'!$A:$A,'PI Salary Grid'!AT$36:AT$59)),0),0)</f>
        <v>0</v>
      </c>
      <c r="BH23" s="68">
        <f>IFERROR(IF($BS23&gt;=BH$2,(SUMIF('PI Salary Grid'!$B$36:$B$59,'Lab By Fund'!$A:$A,'PI Salary Grid'!AU$36:AU$59)),0),0)</f>
        <v>0</v>
      </c>
      <c r="BI23" s="68">
        <f>IFERROR(IF($BS23&gt;=BI$2,(SUMIF('PI Salary Grid'!$B$36:$B$59,'Lab By Fund'!$A:$A,'PI Salary Grid'!AV$36:AV$59)),0),0)</f>
        <v>0</v>
      </c>
      <c r="BJ23" s="60">
        <f t="shared" si="10"/>
        <v>0</v>
      </c>
      <c r="BK23" s="60">
        <f t="shared" si="11"/>
        <v>0</v>
      </c>
      <c r="BL23" s="60">
        <f t="shared" si="12"/>
        <v>0</v>
      </c>
      <c r="BM23" s="60">
        <f t="shared" si="13"/>
        <v>0</v>
      </c>
      <c r="BO23" s="54">
        <f>IFERROR(INDEX('Grants balances'!$G$4:$G$20,MATCH(A23,'Grants balances'!$A$4:$A$20,0)),0)</f>
        <v>0</v>
      </c>
      <c r="BP23" s="61">
        <f t="shared" si="3"/>
        <v>0</v>
      </c>
      <c r="BQ23" s="108">
        <f t="shared" si="14"/>
        <v>0</v>
      </c>
      <c r="BR23" s="70">
        <f t="shared" si="15"/>
        <v>0</v>
      </c>
      <c r="BS23" s="58">
        <f>IFERROR((INDEX(GrantList[Budget End Date],MATCH(A23,GrantList[Fund],0))),0)</f>
        <v>0</v>
      </c>
    </row>
    <row r="24" spans="1:71">
      <c r="A24" s="66">
        <f>'Grants List'!A23</f>
        <v>0</v>
      </c>
      <c r="B24" s="67">
        <f>'Grants List'!D23</f>
        <v>0</v>
      </c>
      <c r="C24" s="109">
        <f>COUNTIF('Lab Distro'!$A$5:$A$447,A24)+COUNTIF('Clinical Team Distro'!$A$5:$A468,A24)</f>
        <v>0</v>
      </c>
      <c r="D24" s="68">
        <f>IFERROR(IF($BS24&gt;=D$2,(SUMIF('Lab Distro'!$A:$A,'Lab By Fund'!$A:$A,'Lab Distro'!W:W)+SUMIF('Clinical Team Distro'!$A:$A,'Lab By Fund'!$A:$A,'Clinical Team Distro'!W:W)),0),0)</f>
        <v>0</v>
      </c>
      <c r="E24" s="68">
        <f>IFERROR(IF($BS24&gt;=E$2,(SUMIF('Lab Distro'!$A:$A,'Lab By Fund'!$A:$A,'Lab Distro'!X:X)+SUMIF('Clinical Team Distro'!$A:$A,'Lab By Fund'!$A:$A,'Clinical Team Distro'!X:X)),0),0)</f>
        <v>0</v>
      </c>
      <c r="F24" s="68">
        <f>IFERROR(IF($BS24&gt;=F$2,(SUMIF('Lab Distro'!$A:$A,'Lab By Fund'!$A:$A,'Lab Distro'!Y:Y)+SUMIF('Clinical Team Distro'!$A:$A,'Lab By Fund'!$A:$A,'Clinical Team Distro'!Y:Y)),0),0)</f>
        <v>0</v>
      </c>
      <c r="G24" s="68">
        <f>IFERROR(IF($BS24&gt;=G$2,(SUMIF('Lab Distro'!$A:$A,'Lab By Fund'!$A:$A,'Lab Distro'!Z:Z)+SUMIF('Clinical Team Distro'!$A:$A,'Lab By Fund'!$A:$A,'Clinical Team Distro'!Z:Z)),0),0)</f>
        <v>0</v>
      </c>
      <c r="H24" s="68">
        <f>IFERROR(IF($BS24&gt;=H$2,(SUMIF('Lab Distro'!$A:$A,'Lab By Fund'!$A:$A,'Lab Distro'!AA:AA)+SUMIF('Clinical Team Distro'!$A:$A,'Lab By Fund'!$A:$A,'Clinical Team Distro'!AA:AA)),0),0)</f>
        <v>0</v>
      </c>
      <c r="I24" s="68">
        <f>IFERROR(IF($BS24&gt;=I$2,(SUMIF('Lab Distro'!$A:$A,'Lab By Fund'!$A:$A,'Lab Distro'!AB:AB)+SUMIF('Clinical Team Distro'!$A:$A,'Lab By Fund'!$A:$A,'Clinical Team Distro'!AB:AB)),0),0)</f>
        <v>0</v>
      </c>
      <c r="J24" s="68">
        <f>IFERROR(IF($BS24&gt;=J$2,(SUMIF('Lab Distro'!$A:$A,'Lab By Fund'!$A:$A,'Lab Distro'!AC:AC)+SUMIF('Clinical Team Distro'!$A:$A,'Lab By Fund'!$A:$A,'Clinical Team Distro'!AC:AC)),0),0)</f>
        <v>0</v>
      </c>
      <c r="K24" s="68">
        <f>IFERROR(IF($BS24&gt;=K$2,(SUMIF('Lab Distro'!$A:$A,'Lab By Fund'!$A:$A,'Lab Distro'!AD:AD)+SUMIF('Clinical Team Distro'!$A:$A,'Lab By Fund'!$A:$A,'Clinical Team Distro'!AD:AD)),0),0)</f>
        <v>0</v>
      </c>
      <c r="L24" s="68">
        <f>IFERROR(IF($BS24&gt;=L$2,(SUMIF('Lab Distro'!$A:$A,'Lab By Fund'!$A:$A,'Lab Distro'!AE:AE)+SUMIF('Clinical Team Distro'!$A:$A,'Lab By Fund'!$A:$A,'Clinical Team Distro'!AE:AE)),0),0)</f>
        <v>0</v>
      </c>
      <c r="M24" s="68">
        <f>IFERROR(IF($BS24&gt;=M$2,(SUMIF('Lab Distro'!$A:$A,'Lab By Fund'!$A:$A,'Lab Distro'!AF:AF)+SUMIF('Clinical Team Distro'!$A:$A,'Lab By Fund'!$A:$A,'Clinical Team Distro'!AF:AF)),0),0)</f>
        <v>0</v>
      </c>
      <c r="N24" s="68">
        <f>IFERROR(IF($BS24&gt;=N$2,(SUMIF('Lab Distro'!$A:$A,'Lab By Fund'!$A:$A,'Lab Distro'!AG:AG)+SUMIF('Clinical Team Distro'!$A:$A,'Lab By Fund'!$A:$A,'Clinical Team Distro'!AG:AG)),0),0)</f>
        <v>0</v>
      </c>
      <c r="O24" s="68">
        <f>IFERROR(IF($BS24&gt;=O$2,(SUMIF('Lab Distro'!$A:$A,'Lab By Fund'!$A:$A,'Lab Distro'!AH:AH)+SUMIF('Clinical Team Distro'!$A:$A,'Lab By Fund'!$A:$A,'Clinical Team Distro'!AH:AH)),0),0)</f>
        <v>0</v>
      </c>
      <c r="P24" s="59">
        <f t="shared" si="16"/>
        <v>0</v>
      </c>
      <c r="Q24" s="59">
        <f t="shared" si="4"/>
        <v>0</v>
      </c>
      <c r="R24" s="59">
        <f t="shared" si="5"/>
        <v>0</v>
      </c>
      <c r="S24" s="69">
        <f>SUMIF('Lab Distro'!$A:$A,'Lab By Fund'!$A:$A,'Lab Distro'!AK:AK)+SUMIF('Clinical Team Distro'!$A:$A,'Lab By Fund'!$A:$A,'Clinical Team Distro'!AK:AK)</f>
        <v>0</v>
      </c>
      <c r="T24" s="69">
        <f>SUMIF('Lab Distro'!$A:$A,'Lab By Fund'!$A:$A,'Lab Distro'!AL:AL)+SUMIF('Clinical Team Distro'!$A:$A,'Lab By Fund'!$A:$A,'Clinical Team Distro'!AL:AL)</f>
        <v>0</v>
      </c>
      <c r="U24" s="69">
        <f>SUMIF('Lab Distro'!$A:$A,'Lab By Fund'!$A:$A,'Lab Distro'!AM:AM)+SUMIF('Clinical Team Distro'!$A:$A,'Lab By Fund'!$A:$A,'Clinical Team Distro'!AM:AM)</f>
        <v>0</v>
      </c>
      <c r="V24" s="69">
        <f>SUMIF('Lab Distro'!$A:$A,'Lab By Fund'!$A:$A,'Lab Distro'!AN:AN)+SUMIF('Clinical Team Distro'!$A:$A,'Lab By Fund'!$A:$A,'Clinical Team Distro'!AN:AN)</f>
        <v>0</v>
      </c>
      <c r="W24" s="69">
        <f>SUMIF('Lab Distro'!$A:$A,'Lab By Fund'!$A:$A,'Lab Distro'!AO:AO)+SUMIF('Clinical Team Distro'!$A:$A,'Lab By Fund'!$A:$A,'Clinical Team Distro'!AO:AO)</f>
        <v>0</v>
      </c>
      <c r="X24" s="69">
        <f>SUMIF('Lab Distro'!$A:$A,'Lab By Fund'!$A:$A,'Lab Distro'!AP:AP)+SUMIF('Clinical Team Distro'!$A:$A,'Lab By Fund'!$A:$A,'Clinical Team Distro'!AP:AP)</f>
        <v>0</v>
      </c>
      <c r="Y24" s="69">
        <f>SUMIF('Lab Distro'!$A:$A,'Lab By Fund'!$A:$A,'Lab Distro'!AQ:AQ)+SUMIF('Clinical Team Distro'!$A:$A,'Lab By Fund'!$A:$A,'Clinical Team Distro'!AQ:AQ)</f>
        <v>0</v>
      </c>
      <c r="Z24" s="69">
        <f>SUMIF('Lab Distro'!$A:$A,'Lab By Fund'!$A:$A,'Lab Distro'!AR:AR)+SUMIF('Clinical Team Distro'!$A:$A,'Lab By Fund'!$A:$A,'Clinical Team Distro'!AR:AR)</f>
        <v>0</v>
      </c>
      <c r="AA24" s="69">
        <f>SUMIF('Lab Distro'!$A:$A,'Lab By Fund'!$A:$A,'Lab Distro'!AS:AS)+SUMIF('Clinical Team Distro'!$A:$A,'Lab By Fund'!$A:$A,'Clinical Team Distro'!AS:AS)</f>
        <v>0</v>
      </c>
      <c r="AB24" s="69">
        <f>SUMIF('Lab Distro'!$A:$A,'Lab By Fund'!$A:$A,'Lab Distro'!AT:AT)+SUMIF('Clinical Team Distro'!$A:$A,'Lab By Fund'!$A:$A,'Clinical Team Distro'!AT:AT)</f>
        <v>0</v>
      </c>
      <c r="AC24" s="69">
        <f>SUMIF('Lab Distro'!$A:$A,'Lab By Fund'!$A:$A,'Lab Distro'!AU:AU)+SUMIF('Clinical Team Distro'!$A:$A,'Lab By Fund'!$A:$A,'Clinical Team Distro'!AU:AU)</f>
        <v>0</v>
      </c>
      <c r="AD24" s="69">
        <f>SUMIF('Lab Distro'!$A:$A,'Lab By Fund'!$A:$A,'Lab Distro'!AV:AV)+SUMIF('Clinical Team Distro'!$A:$A,'Lab By Fund'!$A:$A,'Clinical Team Distro'!AV:AV)</f>
        <v>0</v>
      </c>
      <c r="AE24" s="60">
        <f t="shared" si="6"/>
        <v>0</v>
      </c>
      <c r="AF24" s="60">
        <f t="shared" si="7"/>
        <v>0</v>
      </c>
      <c r="AG24" s="60">
        <f t="shared" si="8"/>
        <v>0</v>
      </c>
      <c r="AH24" s="68">
        <f>IFERROR(IF(BS24&gt;=AH$2,(SUMIF('PI Salary Grid'!$B$36:$B$59,'Lab By Fund'!$A:$A,'PI Salary Grid'!F$36:F$59)),0),0)</f>
        <v>0</v>
      </c>
      <c r="AI24" s="68">
        <f>IFERROR(IF($BS24&gt;=AI$2,(SUMIF('PI Salary Grid'!$B$36:$B$59,'Lab By Fund'!$A:$A,'PI Salary Grid'!G$36:G$59)),0),0)</f>
        <v>0</v>
      </c>
      <c r="AJ24" s="68">
        <f>IFERROR(IF($BS24&gt;=AJ$2,(SUMIF('PI Salary Grid'!$B$36:$B$59,'Lab By Fund'!$A:$A,'PI Salary Grid'!H$36:H$59)),0),0)</f>
        <v>0</v>
      </c>
      <c r="AK24" s="68">
        <f>IFERROR(IF($BS24&gt;=AK$2,(SUMIF('PI Salary Grid'!$B$36:$B$59,'Lab By Fund'!$A:$A,'PI Salary Grid'!I$36:I$59)),0),0)</f>
        <v>0</v>
      </c>
      <c r="AL24" s="68">
        <f>IFERROR(IF($BS24&gt;=AL$2,(SUMIF('PI Salary Grid'!$B$36:$B$59,'Lab By Fund'!$A:$A,'PI Salary Grid'!J$36:J$59)),0),0)</f>
        <v>0</v>
      </c>
      <c r="AM24" s="68">
        <f>IFERROR(IF($BS24&gt;=AM$2,(SUMIF('PI Salary Grid'!$B$36:$B$59,'Lab By Fund'!$A:$A,'PI Salary Grid'!K$36:K$59)),0),0)</f>
        <v>0</v>
      </c>
      <c r="AN24" s="68">
        <f>IFERROR(IF($BS24&gt;=AN$2,(SUMIF('PI Salary Grid'!$B$36:$B$59,'Lab By Fund'!$A:$A,'PI Salary Grid'!L$36:L$59)),0),0)</f>
        <v>0</v>
      </c>
      <c r="AO24" s="68">
        <f>IFERROR(IF($BS24&gt;=AO$2,(SUMIF('PI Salary Grid'!$B$36:$B$59,'Lab By Fund'!$A:$A,'PI Salary Grid'!M$36:M$59)),0),0)</f>
        <v>0</v>
      </c>
      <c r="AP24" s="68">
        <f>IFERROR(IF($BS24&gt;=AP$2,(SUMIF('PI Salary Grid'!$B$36:$B$59,'Lab By Fund'!$A:$A,'PI Salary Grid'!N$36:N$59)),0),0)</f>
        <v>0</v>
      </c>
      <c r="AQ24" s="68">
        <f>IFERROR(IF($BS24&gt;=AQ$2,(SUMIF('PI Salary Grid'!$B$36:$B$59,'Lab By Fund'!$A:$A,'PI Salary Grid'!O$36:O$59)),0),0)</f>
        <v>0</v>
      </c>
      <c r="AR24" s="68">
        <f>IFERROR(IF($BS24&gt;=AR$2,(SUMIF('PI Salary Grid'!$B$36:$B$59,'Lab By Fund'!$A:$A,'PI Salary Grid'!P$36:P$59)),0),0)</f>
        <v>0</v>
      </c>
      <c r="AS24" s="68">
        <f>IFERROR(IF($BS24&gt;=AS$2,(SUMIF('PI Salary Grid'!$B$36:$B$59,'Lab By Fund'!$A:$A,'PI Salary Grid'!Q$36:Q$59)),0),0)</f>
        <v>0</v>
      </c>
      <c r="AT24" s="59">
        <f t="shared" si="0"/>
        <v>0</v>
      </c>
      <c r="AU24" s="59">
        <f t="shared" si="1"/>
        <v>0</v>
      </c>
      <c r="AV24" s="59">
        <f t="shared" si="2"/>
        <v>0</v>
      </c>
      <c r="AW24" s="59">
        <f t="shared" si="9"/>
        <v>0</v>
      </c>
      <c r="AX24" s="68">
        <f>IFERROR(IF($BS24&gt;=AX$2,(SUMIF('PI Salary Grid'!$B$36:$B$59,'Lab By Fund'!$A:$A,'PI Salary Grid'!AK$36:AK$59)),0),0)</f>
        <v>0</v>
      </c>
      <c r="AY24" s="68">
        <f>IFERROR(IF($BS24&gt;=AY$2,(SUMIF('PI Salary Grid'!$B$36:$B$59,'Lab By Fund'!$A:$A,'PI Salary Grid'!AL$36:AL$59)),0),0)</f>
        <v>0</v>
      </c>
      <c r="AZ24" s="68">
        <f>IFERROR(IF($BS24&gt;=AZ$2,(SUMIF('PI Salary Grid'!$B$36:$B$59,'Lab By Fund'!$A:$A,'PI Salary Grid'!AM$36:AM$59)),0),0)</f>
        <v>0</v>
      </c>
      <c r="BA24" s="68">
        <f>IFERROR(IF($BS24&gt;=BA$2,(SUMIF('PI Salary Grid'!$B$36:$B$59,'Lab By Fund'!$A:$A,'PI Salary Grid'!AN$36:AN$59)),0),0)</f>
        <v>0</v>
      </c>
      <c r="BB24" s="68">
        <f>IFERROR(IF($BS24&gt;=BB$2,(SUMIF('PI Salary Grid'!$B$36:$B$59,'Lab By Fund'!$A:$A,'PI Salary Grid'!AO$36:AO$59)),0),0)</f>
        <v>0</v>
      </c>
      <c r="BC24" s="68">
        <f>IFERROR(IF($BS24&gt;=BC$2,(SUMIF('PI Salary Grid'!$B$36:$B$59,'Lab By Fund'!$A:$A,'PI Salary Grid'!AP$36:AP$59)),0),0)</f>
        <v>0</v>
      </c>
      <c r="BD24" s="68">
        <f>IFERROR(IF($BS24&gt;=BD$2,(SUMIF('PI Salary Grid'!$B$36:$B$59,'Lab By Fund'!$A:$A,'PI Salary Grid'!AQ$36:AQ$59)),0),0)</f>
        <v>0</v>
      </c>
      <c r="BE24" s="68">
        <f>IFERROR(IF($BS24&gt;=BE$2,(SUMIF('PI Salary Grid'!$B$36:$B$59,'Lab By Fund'!$A:$A,'PI Salary Grid'!AR$36:AR$59)),0),0)</f>
        <v>0</v>
      </c>
      <c r="BF24" s="68">
        <f>IFERROR(IF($BS24&gt;=BF$2,(SUMIF('PI Salary Grid'!$B$36:$B$59,'Lab By Fund'!$A:$A,'PI Salary Grid'!AS$36:AS$59)),0),0)</f>
        <v>0</v>
      </c>
      <c r="BG24" s="68">
        <f>IFERROR(IF($BS24&gt;=BG$2,(SUMIF('PI Salary Grid'!$B$36:$B$59,'Lab By Fund'!$A:$A,'PI Salary Grid'!AT$36:AT$59)),0),0)</f>
        <v>0</v>
      </c>
      <c r="BH24" s="68">
        <f>IFERROR(IF($BS24&gt;=BH$2,(SUMIF('PI Salary Grid'!$B$36:$B$59,'Lab By Fund'!$A:$A,'PI Salary Grid'!AU$36:AU$59)),0),0)</f>
        <v>0</v>
      </c>
      <c r="BI24" s="68">
        <f>IFERROR(IF($BS24&gt;=BI$2,(SUMIF('PI Salary Grid'!$B$36:$B$59,'Lab By Fund'!$A:$A,'PI Salary Grid'!AV$36:AV$59)),0),0)</f>
        <v>0</v>
      </c>
      <c r="BJ24" s="60">
        <f t="shared" si="10"/>
        <v>0</v>
      </c>
      <c r="BK24" s="60">
        <f t="shared" si="11"/>
        <v>0</v>
      </c>
      <c r="BL24" s="60">
        <f t="shared" si="12"/>
        <v>0</v>
      </c>
      <c r="BM24" s="60">
        <f t="shared" si="13"/>
        <v>0</v>
      </c>
      <c r="BO24" s="54">
        <f>IFERROR(INDEX('Grants balances'!$G$4:$G$20,MATCH(A24,'Grants balances'!$A$4:$A$20,0)),0)</f>
        <v>0</v>
      </c>
      <c r="BP24" s="61">
        <f t="shared" si="3"/>
        <v>0</v>
      </c>
      <c r="BQ24" s="108">
        <f t="shared" si="14"/>
        <v>0</v>
      </c>
      <c r="BR24" s="70">
        <f t="shared" si="15"/>
        <v>0</v>
      </c>
      <c r="BS24" s="58">
        <f>IFERROR((INDEX(GrantList[Budget End Date],MATCH(A24,GrantList[Fund],0))),0)</f>
        <v>0</v>
      </c>
    </row>
    <row r="25" spans="1:71">
      <c r="A25" s="66">
        <f>'Grants List'!A24</f>
        <v>0</v>
      </c>
      <c r="B25" s="67">
        <f>'Grants List'!D24</f>
        <v>0</v>
      </c>
      <c r="C25" s="109">
        <f>COUNTIF('Lab Distro'!$A$5:$A$447,A25)+COUNTIF('Clinical Team Distro'!$A$5:$A469,A25)</f>
        <v>0</v>
      </c>
      <c r="D25" s="68">
        <f>IFERROR(IF($BS25&gt;=D$2,(SUMIF('Lab Distro'!$A:$A,'Lab By Fund'!$A:$A,'Lab Distro'!W:W)+SUMIF('Clinical Team Distro'!$A:$A,'Lab By Fund'!$A:$A,'Clinical Team Distro'!W:W)),0),0)</f>
        <v>0</v>
      </c>
      <c r="E25" s="68">
        <f>IFERROR(IF($BS25&gt;=E$2,(SUMIF('Lab Distro'!$A:$A,'Lab By Fund'!$A:$A,'Lab Distro'!X:X)+SUMIF('Clinical Team Distro'!$A:$A,'Lab By Fund'!$A:$A,'Clinical Team Distro'!X:X)),0),0)</f>
        <v>0</v>
      </c>
      <c r="F25" s="68">
        <f>IFERROR(IF($BS25&gt;=F$2,(SUMIF('Lab Distro'!$A:$A,'Lab By Fund'!$A:$A,'Lab Distro'!Y:Y)+SUMIF('Clinical Team Distro'!$A:$A,'Lab By Fund'!$A:$A,'Clinical Team Distro'!Y:Y)),0),0)</f>
        <v>0</v>
      </c>
      <c r="G25" s="68">
        <f>IFERROR(IF($BS25&gt;=G$2,(SUMIF('Lab Distro'!$A:$A,'Lab By Fund'!$A:$A,'Lab Distro'!Z:Z)+SUMIF('Clinical Team Distro'!$A:$A,'Lab By Fund'!$A:$A,'Clinical Team Distro'!Z:Z)),0),0)</f>
        <v>0</v>
      </c>
      <c r="H25" s="68">
        <f>IFERROR(IF($BS25&gt;=H$2,(SUMIF('Lab Distro'!$A:$A,'Lab By Fund'!$A:$A,'Lab Distro'!AA:AA)+SUMIF('Clinical Team Distro'!$A:$A,'Lab By Fund'!$A:$A,'Clinical Team Distro'!AA:AA)),0),0)</f>
        <v>0</v>
      </c>
      <c r="I25" s="68">
        <f>IFERROR(IF($BS25&gt;=I$2,(SUMIF('Lab Distro'!$A:$A,'Lab By Fund'!$A:$A,'Lab Distro'!AB:AB)+SUMIF('Clinical Team Distro'!$A:$A,'Lab By Fund'!$A:$A,'Clinical Team Distro'!AB:AB)),0),0)</f>
        <v>0</v>
      </c>
      <c r="J25" s="68">
        <f>IFERROR(IF($BS25&gt;=J$2,(SUMIF('Lab Distro'!$A:$A,'Lab By Fund'!$A:$A,'Lab Distro'!AC:AC)+SUMIF('Clinical Team Distro'!$A:$A,'Lab By Fund'!$A:$A,'Clinical Team Distro'!AC:AC)),0),0)</f>
        <v>0</v>
      </c>
      <c r="K25" s="68">
        <f>IFERROR(IF($BS25&gt;=K$2,(SUMIF('Lab Distro'!$A:$A,'Lab By Fund'!$A:$A,'Lab Distro'!AD:AD)+SUMIF('Clinical Team Distro'!$A:$A,'Lab By Fund'!$A:$A,'Clinical Team Distro'!AD:AD)),0),0)</f>
        <v>0</v>
      </c>
      <c r="L25" s="68">
        <f>IFERROR(IF($BS25&gt;=L$2,(SUMIF('Lab Distro'!$A:$A,'Lab By Fund'!$A:$A,'Lab Distro'!AE:AE)+SUMIF('Clinical Team Distro'!$A:$A,'Lab By Fund'!$A:$A,'Clinical Team Distro'!AE:AE)),0),0)</f>
        <v>0</v>
      </c>
      <c r="M25" s="68">
        <f>IFERROR(IF($BS25&gt;=M$2,(SUMIF('Lab Distro'!$A:$A,'Lab By Fund'!$A:$A,'Lab Distro'!AF:AF)+SUMIF('Clinical Team Distro'!$A:$A,'Lab By Fund'!$A:$A,'Clinical Team Distro'!AF:AF)),0),0)</f>
        <v>0</v>
      </c>
      <c r="N25" s="68">
        <f>IFERROR(IF($BS25&gt;=N$2,(SUMIF('Lab Distro'!$A:$A,'Lab By Fund'!$A:$A,'Lab Distro'!AG:AG)+SUMIF('Clinical Team Distro'!$A:$A,'Lab By Fund'!$A:$A,'Clinical Team Distro'!AG:AG)),0),0)</f>
        <v>0</v>
      </c>
      <c r="O25" s="68">
        <f>IFERROR(IF($BS25&gt;=O$2,(SUMIF('Lab Distro'!$A:$A,'Lab By Fund'!$A:$A,'Lab Distro'!AH:AH)+SUMIF('Clinical Team Distro'!$A:$A,'Lab By Fund'!$A:$A,'Clinical Team Distro'!AH:AH)),0),0)</f>
        <v>0</v>
      </c>
      <c r="P25" s="59">
        <f t="shared" si="16"/>
        <v>0</v>
      </c>
      <c r="Q25" s="59">
        <f t="shared" si="4"/>
        <v>0</v>
      </c>
      <c r="R25" s="59">
        <f t="shared" si="5"/>
        <v>0</v>
      </c>
      <c r="S25" s="69">
        <f>SUMIF('Lab Distro'!$A:$A,'Lab By Fund'!$A:$A,'Lab Distro'!AK:AK)+SUMIF('Clinical Team Distro'!$A:$A,'Lab By Fund'!$A:$A,'Clinical Team Distro'!AK:AK)</f>
        <v>0</v>
      </c>
      <c r="T25" s="69">
        <f>SUMIF('Lab Distro'!$A:$A,'Lab By Fund'!$A:$A,'Lab Distro'!AL:AL)+SUMIF('Clinical Team Distro'!$A:$A,'Lab By Fund'!$A:$A,'Clinical Team Distro'!AL:AL)</f>
        <v>0</v>
      </c>
      <c r="U25" s="69">
        <f>SUMIF('Lab Distro'!$A:$A,'Lab By Fund'!$A:$A,'Lab Distro'!AM:AM)+SUMIF('Clinical Team Distro'!$A:$A,'Lab By Fund'!$A:$A,'Clinical Team Distro'!AM:AM)</f>
        <v>0</v>
      </c>
      <c r="V25" s="69">
        <f>SUMIF('Lab Distro'!$A:$A,'Lab By Fund'!$A:$A,'Lab Distro'!AN:AN)+SUMIF('Clinical Team Distro'!$A:$A,'Lab By Fund'!$A:$A,'Clinical Team Distro'!AN:AN)</f>
        <v>0</v>
      </c>
      <c r="W25" s="69">
        <f>SUMIF('Lab Distro'!$A:$A,'Lab By Fund'!$A:$A,'Lab Distro'!AO:AO)+SUMIF('Clinical Team Distro'!$A:$A,'Lab By Fund'!$A:$A,'Clinical Team Distro'!AO:AO)</f>
        <v>0</v>
      </c>
      <c r="X25" s="69">
        <f>SUMIF('Lab Distro'!$A:$A,'Lab By Fund'!$A:$A,'Lab Distro'!AP:AP)+SUMIF('Clinical Team Distro'!$A:$A,'Lab By Fund'!$A:$A,'Clinical Team Distro'!AP:AP)</f>
        <v>0</v>
      </c>
      <c r="Y25" s="69">
        <f>SUMIF('Lab Distro'!$A:$A,'Lab By Fund'!$A:$A,'Lab Distro'!AQ:AQ)+SUMIF('Clinical Team Distro'!$A:$A,'Lab By Fund'!$A:$A,'Clinical Team Distro'!AQ:AQ)</f>
        <v>0</v>
      </c>
      <c r="Z25" s="69">
        <f>SUMIF('Lab Distro'!$A:$A,'Lab By Fund'!$A:$A,'Lab Distro'!AR:AR)+SUMIF('Clinical Team Distro'!$A:$A,'Lab By Fund'!$A:$A,'Clinical Team Distro'!AR:AR)</f>
        <v>0</v>
      </c>
      <c r="AA25" s="69">
        <f>SUMIF('Lab Distro'!$A:$A,'Lab By Fund'!$A:$A,'Lab Distro'!AS:AS)+SUMIF('Clinical Team Distro'!$A:$A,'Lab By Fund'!$A:$A,'Clinical Team Distro'!AS:AS)</f>
        <v>0</v>
      </c>
      <c r="AB25" s="69">
        <f>SUMIF('Lab Distro'!$A:$A,'Lab By Fund'!$A:$A,'Lab Distro'!AT:AT)+SUMIF('Clinical Team Distro'!$A:$A,'Lab By Fund'!$A:$A,'Clinical Team Distro'!AT:AT)</f>
        <v>0</v>
      </c>
      <c r="AC25" s="69">
        <f>SUMIF('Lab Distro'!$A:$A,'Lab By Fund'!$A:$A,'Lab Distro'!AU:AU)+SUMIF('Clinical Team Distro'!$A:$A,'Lab By Fund'!$A:$A,'Clinical Team Distro'!AU:AU)</f>
        <v>0</v>
      </c>
      <c r="AD25" s="69">
        <f>SUMIF('Lab Distro'!$A:$A,'Lab By Fund'!$A:$A,'Lab Distro'!AV:AV)+SUMIF('Clinical Team Distro'!$A:$A,'Lab By Fund'!$A:$A,'Clinical Team Distro'!AV:AV)</f>
        <v>0</v>
      </c>
      <c r="AE25" s="60">
        <f t="shared" si="6"/>
        <v>0</v>
      </c>
      <c r="AF25" s="60">
        <f t="shared" si="7"/>
        <v>0</v>
      </c>
      <c r="AG25" s="60">
        <f t="shared" si="8"/>
        <v>0</v>
      </c>
      <c r="AH25" s="68">
        <f>IFERROR(IF(BS25&gt;=AH$2,(SUMIF('PI Salary Grid'!$B$36:$B$59,'Lab By Fund'!$A:$A,'PI Salary Grid'!F$36:F$59)),0),0)</f>
        <v>0</v>
      </c>
      <c r="AI25" s="68">
        <f>IFERROR(IF($BS25&gt;=AI$2,(SUMIF('PI Salary Grid'!$B$36:$B$59,'Lab By Fund'!$A:$A,'PI Salary Grid'!G$36:G$59)),0),0)</f>
        <v>0</v>
      </c>
      <c r="AJ25" s="68">
        <f>IFERROR(IF($BS25&gt;=AJ$2,(SUMIF('PI Salary Grid'!$B$36:$B$59,'Lab By Fund'!$A:$A,'PI Salary Grid'!H$36:H$59)),0),0)</f>
        <v>0</v>
      </c>
      <c r="AK25" s="68">
        <f>IFERROR(IF($BS25&gt;=AK$2,(SUMIF('PI Salary Grid'!$B$36:$B$59,'Lab By Fund'!$A:$A,'PI Salary Grid'!I$36:I$59)),0),0)</f>
        <v>0</v>
      </c>
      <c r="AL25" s="68">
        <f>IFERROR(IF($BS25&gt;=AL$2,(SUMIF('PI Salary Grid'!$B$36:$B$59,'Lab By Fund'!$A:$A,'PI Salary Grid'!J$36:J$59)),0),0)</f>
        <v>0</v>
      </c>
      <c r="AM25" s="68">
        <f>IFERROR(IF($BS25&gt;=AM$2,(SUMIF('PI Salary Grid'!$B$36:$B$59,'Lab By Fund'!$A:$A,'PI Salary Grid'!K$36:K$59)),0),0)</f>
        <v>0</v>
      </c>
      <c r="AN25" s="68">
        <f>IFERROR(IF($BS25&gt;=AN$2,(SUMIF('PI Salary Grid'!$B$36:$B$59,'Lab By Fund'!$A:$A,'PI Salary Grid'!L$36:L$59)),0),0)</f>
        <v>0</v>
      </c>
      <c r="AO25" s="68">
        <f>IFERROR(IF($BS25&gt;=AO$2,(SUMIF('PI Salary Grid'!$B$36:$B$59,'Lab By Fund'!$A:$A,'PI Salary Grid'!M$36:M$59)),0),0)</f>
        <v>0</v>
      </c>
      <c r="AP25" s="68">
        <f>IFERROR(IF($BS25&gt;=AP$2,(SUMIF('PI Salary Grid'!$B$36:$B$59,'Lab By Fund'!$A:$A,'PI Salary Grid'!N$36:N$59)),0),0)</f>
        <v>0</v>
      </c>
      <c r="AQ25" s="68">
        <f>IFERROR(IF($BS25&gt;=AQ$2,(SUMIF('PI Salary Grid'!$B$36:$B$59,'Lab By Fund'!$A:$A,'PI Salary Grid'!O$36:O$59)),0),0)</f>
        <v>0</v>
      </c>
      <c r="AR25" s="68">
        <f>IFERROR(IF($BS25&gt;=AR$2,(SUMIF('PI Salary Grid'!$B$36:$B$59,'Lab By Fund'!$A:$A,'PI Salary Grid'!P$36:P$59)),0),0)</f>
        <v>0</v>
      </c>
      <c r="AS25" s="68">
        <f>IFERROR(IF($BS25&gt;=AS$2,(SUMIF('PI Salary Grid'!$B$36:$B$59,'Lab By Fund'!$A:$A,'PI Salary Grid'!Q$36:Q$59)),0),0)</f>
        <v>0</v>
      </c>
      <c r="AT25" s="59">
        <f t="shared" si="0"/>
        <v>0</v>
      </c>
      <c r="AU25" s="59">
        <f t="shared" si="1"/>
        <v>0</v>
      </c>
      <c r="AV25" s="59">
        <f t="shared" si="2"/>
        <v>0</v>
      </c>
      <c r="AW25" s="59">
        <f t="shared" si="9"/>
        <v>0</v>
      </c>
      <c r="AX25" s="68">
        <f>IFERROR(IF($BS25&gt;=AX$2,(SUMIF('PI Salary Grid'!$B$36:$B$59,'Lab By Fund'!$A:$A,'PI Salary Grid'!AK$36:AK$59)),0),0)</f>
        <v>0</v>
      </c>
      <c r="AY25" s="68">
        <f>IFERROR(IF($BS25&gt;=AY$2,(SUMIF('PI Salary Grid'!$B$36:$B$59,'Lab By Fund'!$A:$A,'PI Salary Grid'!AL$36:AL$59)),0),0)</f>
        <v>0</v>
      </c>
      <c r="AZ25" s="68">
        <f>IFERROR(IF($BS25&gt;=AZ$2,(SUMIF('PI Salary Grid'!$B$36:$B$59,'Lab By Fund'!$A:$A,'PI Salary Grid'!AM$36:AM$59)),0),0)</f>
        <v>0</v>
      </c>
      <c r="BA25" s="68">
        <f>IFERROR(IF($BS25&gt;=BA$2,(SUMIF('PI Salary Grid'!$B$36:$B$59,'Lab By Fund'!$A:$A,'PI Salary Grid'!AN$36:AN$59)),0),0)</f>
        <v>0</v>
      </c>
      <c r="BB25" s="68">
        <f>IFERROR(IF($BS25&gt;=BB$2,(SUMIF('PI Salary Grid'!$B$36:$B$59,'Lab By Fund'!$A:$A,'PI Salary Grid'!AO$36:AO$59)),0),0)</f>
        <v>0</v>
      </c>
      <c r="BC25" s="68">
        <f>IFERROR(IF($BS25&gt;=BC$2,(SUMIF('PI Salary Grid'!$B$36:$B$59,'Lab By Fund'!$A:$A,'PI Salary Grid'!AP$36:AP$59)),0),0)</f>
        <v>0</v>
      </c>
      <c r="BD25" s="68">
        <f>IFERROR(IF($BS25&gt;=BD$2,(SUMIF('PI Salary Grid'!$B$36:$B$59,'Lab By Fund'!$A:$A,'PI Salary Grid'!AQ$36:AQ$59)),0),0)</f>
        <v>0</v>
      </c>
      <c r="BE25" s="68">
        <f>IFERROR(IF($BS25&gt;=BE$2,(SUMIF('PI Salary Grid'!$B$36:$B$59,'Lab By Fund'!$A:$A,'PI Salary Grid'!AR$36:AR$59)),0),0)</f>
        <v>0</v>
      </c>
      <c r="BF25" s="68">
        <f>IFERROR(IF($BS25&gt;=BF$2,(SUMIF('PI Salary Grid'!$B$36:$B$59,'Lab By Fund'!$A:$A,'PI Salary Grid'!AS$36:AS$59)),0),0)</f>
        <v>0</v>
      </c>
      <c r="BG25" s="68">
        <f>IFERROR(IF($BS25&gt;=BG$2,(SUMIF('PI Salary Grid'!$B$36:$B$59,'Lab By Fund'!$A:$A,'PI Salary Grid'!AT$36:AT$59)),0),0)</f>
        <v>0</v>
      </c>
      <c r="BH25" s="68">
        <f>IFERROR(IF($BS25&gt;=BH$2,(SUMIF('PI Salary Grid'!$B$36:$B$59,'Lab By Fund'!$A:$A,'PI Salary Grid'!AU$36:AU$59)),0),0)</f>
        <v>0</v>
      </c>
      <c r="BI25" s="68">
        <f>IFERROR(IF($BS25&gt;=BI$2,(SUMIF('PI Salary Grid'!$B$36:$B$59,'Lab By Fund'!$A:$A,'PI Salary Grid'!AV$36:AV$59)),0),0)</f>
        <v>0</v>
      </c>
      <c r="BJ25" s="60">
        <f t="shared" si="10"/>
        <v>0</v>
      </c>
      <c r="BK25" s="60">
        <f t="shared" si="11"/>
        <v>0</v>
      </c>
      <c r="BL25" s="60">
        <f t="shared" si="12"/>
        <v>0</v>
      </c>
      <c r="BM25" s="60">
        <f t="shared" si="13"/>
        <v>0</v>
      </c>
      <c r="BO25" s="54">
        <f>IFERROR(INDEX('Grants balances'!$G$4:$G$20,MATCH(A25,'Grants balances'!$A$4:$A$20,0)),0)</f>
        <v>0</v>
      </c>
      <c r="BP25" s="61">
        <f t="shared" si="3"/>
        <v>0</v>
      </c>
      <c r="BQ25" s="108">
        <f t="shared" si="14"/>
        <v>0</v>
      </c>
      <c r="BR25" s="70">
        <f t="shared" si="15"/>
        <v>0</v>
      </c>
      <c r="BS25" s="58">
        <f>IFERROR((INDEX(GrantList[Budget End Date],MATCH(A25,GrantList[Fund],0))),0)</f>
        <v>0</v>
      </c>
    </row>
    <row r="26" spans="1:71">
      <c r="A26" s="66">
        <f>'Grants List'!A25</f>
        <v>0</v>
      </c>
      <c r="B26" s="67">
        <f>'Grants List'!D25</f>
        <v>0</v>
      </c>
      <c r="C26" s="109">
        <f>COUNTIF('Lab Distro'!$A$5:$A$447,A26)+COUNTIF('Clinical Team Distro'!$A$5:$A470,A26)</f>
        <v>0</v>
      </c>
      <c r="D26" s="68">
        <f>IFERROR(IF($BS26&gt;=D$2,(SUMIF('Lab Distro'!$A:$A,'Lab By Fund'!$A:$A,'Lab Distro'!W:W)+SUMIF('Clinical Team Distro'!$A:$A,'Lab By Fund'!$A:$A,'Clinical Team Distro'!W:W)),0),0)</f>
        <v>0</v>
      </c>
      <c r="E26" s="68">
        <f>IFERROR(IF($BS26&gt;=E$2,(SUMIF('Lab Distro'!$A:$A,'Lab By Fund'!$A:$A,'Lab Distro'!X:X)+SUMIF('Clinical Team Distro'!$A:$A,'Lab By Fund'!$A:$A,'Clinical Team Distro'!X:X)),0),0)</f>
        <v>0</v>
      </c>
      <c r="F26" s="68">
        <f>IFERROR(IF($BS26&gt;=F$2,(SUMIF('Lab Distro'!$A:$A,'Lab By Fund'!$A:$A,'Lab Distro'!Y:Y)+SUMIF('Clinical Team Distro'!$A:$A,'Lab By Fund'!$A:$A,'Clinical Team Distro'!Y:Y)),0),0)</f>
        <v>0</v>
      </c>
      <c r="G26" s="68">
        <f>IFERROR(IF($BS26&gt;=G$2,(SUMIF('Lab Distro'!$A:$A,'Lab By Fund'!$A:$A,'Lab Distro'!Z:Z)+SUMIF('Clinical Team Distro'!$A:$A,'Lab By Fund'!$A:$A,'Clinical Team Distro'!Z:Z)),0),0)</f>
        <v>0</v>
      </c>
      <c r="H26" s="68">
        <f>IFERROR(IF($BS26&gt;=H$2,(SUMIF('Lab Distro'!$A:$A,'Lab By Fund'!$A:$A,'Lab Distro'!AA:AA)+SUMIF('Clinical Team Distro'!$A:$A,'Lab By Fund'!$A:$A,'Clinical Team Distro'!AA:AA)),0),0)</f>
        <v>0</v>
      </c>
      <c r="I26" s="68">
        <f>IFERROR(IF($BS26&gt;=I$2,(SUMIF('Lab Distro'!$A:$A,'Lab By Fund'!$A:$A,'Lab Distro'!AB:AB)+SUMIF('Clinical Team Distro'!$A:$A,'Lab By Fund'!$A:$A,'Clinical Team Distro'!AB:AB)),0),0)</f>
        <v>0</v>
      </c>
      <c r="J26" s="68">
        <f>IFERROR(IF($BS26&gt;=J$2,(SUMIF('Lab Distro'!$A:$A,'Lab By Fund'!$A:$A,'Lab Distro'!AC:AC)+SUMIF('Clinical Team Distro'!$A:$A,'Lab By Fund'!$A:$A,'Clinical Team Distro'!AC:AC)),0),0)</f>
        <v>0</v>
      </c>
      <c r="K26" s="68">
        <f>IFERROR(IF($BS26&gt;=K$2,(SUMIF('Lab Distro'!$A:$A,'Lab By Fund'!$A:$A,'Lab Distro'!AD:AD)+SUMIF('Clinical Team Distro'!$A:$A,'Lab By Fund'!$A:$A,'Clinical Team Distro'!AD:AD)),0),0)</f>
        <v>0</v>
      </c>
      <c r="L26" s="68">
        <f>IFERROR(IF($BS26&gt;=L$2,(SUMIF('Lab Distro'!$A:$A,'Lab By Fund'!$A:$A,'Lab Distro'!AE:AE)+SUMIF('Clinical Team Distro'!$A:$A,'Lab By Fund'!$A:$A,'Clinical Team Distro'!AE:AE)),0),0)</f>
        <v>0</v>
      </c>
      <c r="M26" s="68">
        <f>IFERROR(IF($BS26&gt;=M$2,(SUMIF('Lab Distro'!$A:$A,'Lab By Fund'!$A:$A,'Lab Distro'!AF:AF)+SUMIF('Clinical Team Distro'!$A:$A,'Lab By Fund'!$A:$A,'Clinical Team Distro'!AF:AF)),0),0)</f>
        <v>0</v>
      </c>
      <c r="N26" s="68">
        <f>IFERROR(IF($BS26&gt;=N$2,(SUMIF('Lab Distro'!$A:$A,'Lab By Fund'!$A:$A,'Lab Distro'!AG:AG)+SUMIF('Clinical Team Distro'!$A:$A,'Lab By Fund'!$A:$A,'Clinical Team Distro'!AG:AG)),0),0)</f>
        <v>0</v>
      </c>
      <c r="O26" s="68">
        <f>IFERROR(IF($BS26&gt;=O$2,(SUMIF('Lab Distro'!$A:$A,'Lab By Fund'!$A:$A,'Lab Distro'!AH:AH)+SUMIF('Clinical Team Distro'!$A:$A,'Lab By Fund'!$A:$A,'Clinical Team Distro'!AH:AH)),0),0)</f>
        <v>0</v>
      </c>
      <c r="P26" s="59">
        <f t="shared" si="16"/>
        <v>0</v>
      </c>
      <c r="Q26" s="59">
        <f t="shared" si="4"/>
        <v>0</v>
      </c>
      <c r="R26" s="59">
        <f t="shared" si="5"/>
        <v>0</v>
      </c>
      <c r="S26" s="69">
        <f>SUMIF('Lab Distro'!$A:$A,'Lab By Fund'!$A:$A,'Lab Distro'!AK:AK)+SUMIF('Clinical Team Distro'!$A:$A,'Lab By Fund'!$A:$A,'Clinical Team Distro'!AK:AK)</f>
        <v>0</v>
      </c>
      <c r="T26" s="69">
        <f>SUMIF('Lab Distro'!$A:$A,'Lab By Fund'!$A:$A,'Lab Distro'!AL:AL)+SUMIF('Clinical Team Distro'!$A:$A,'Lab By Fund'!$A:$A,'Clinical Team Distro'!AL:AL)</f>
        <v>0</v>
      </c>
      <c r="U26" s="69">
        <f>SUMIF('Lab Distro'!$A:$A,'Lab By Fund'!$A:$A,'Lab Distro'!AM:AM)+SUMIF('Clinical Team Distro'!$A:$A,'Lab By Fund'!$A:$A,'Clinical Team Distro'!AM:AM)</f>
        <v>0</v>
      </c>
      <c r="V26" s="69">
        <f>SUMIF('Lab Distro'!$A:$A,'Lab By Fund'!$A:$A,'Lab Distro'!AN:AN)+SUMIF('Clinical Team Distro'!$A:$A,'Lab By Fund'!$A:$A,'Clinical Team Distro'!AN:AN)</f>
        <v>0</v>
      </c>
      <c r="W26" s="69">
        <f>SUMIF('Lab Distro'!$A:$A,'Lab By Fund'!$A:$A,'Lab Distro'!AO:AO)+SUMIF('Clinical Team Distro'!$A:$A,'Lab By Fund'!$A:$A,'Clinical Team Distro'!AO:AO)</f>
        <v>0</v>
      </c>
      <c r="X26" s="69">
        <f>SUMIF('Lab Distro'!$A:$A,'Lab By Fund'!$A:$A,'Lab Distro'!AP:AP)+SUMIF('Clinical Team Distro'!$A:$A,'Lab By Fund'!$A:$A,'Clinical Team Distro'!AP:AP)</f>
        <v>0</v>
      </c>
      <c r="Y26" s="69">
        <f>SUMIF('Lab Distro'!$A:$A,'Lab By Fund'!$A:$A,'Lab Distro'!AQ:AQ)+SUMIF('Clinical Team Distro'!$A:$A,'Lab By Fund'!$A:$A,'Clinical Team Distro'!AQ:AQ)</f>
        <v>0</v>
      </c>
      <c r="Z26" s="69">
        <f>SUMIF('Lab Distro'!$A:$A,'Lab By Fund'!$A:$A,'Lab Distro'!AR:AR)+SUMIF('Clinical Team Distro'!$A:$A,'Lab By Fund'!$A:$A,'Clinical Team Distro'!AR:AR)</f>
        <v>0</v>
      </c>
      <c r="AA26" s="69">
        <f>SUMIF('Lab Distro'!$A:$A,'Lab By Fund'!$A:$A,'Lab Distro'!AS:AS)+SUMIF('Clinical Team Distro'!$A:$A,'Lab By Fund'!$A:$A,'Clinical Team Distro'!AS:AS)</f>
        <v>0</v>
      </c>
      <c r="AB26" s="69">
        <f>SUMIF('Lab Distro'!$A:$A,'Lab By Fund'!$A:$A,'Lab Distro'!AT:AT)+SUMIF('Clinical Team Distro'!$A:$A,'Lab By Fund'!$A:$A,'Clinical Team Distro'!AT:AT)</f>
        <v>0</v>
      </c>
      <c r="AC26" s="69">
        <f>SUMIF('Lab Distro'!$A:$A,'Lab By Fund'!$A:$A,'Lab Distro'!AU:AU)+SUMIF('Clinical Team Distro'!$A:$A,'Lab By Fund'!$A:$A,'Clinical Team Distro'!AU:AU)</f>
        <v>0</v>
      </c>
      <c r="AD26" s="69">
        <f>SUMIF('Lab Distro'!$A:$A,'Lab By Fund'!$A:$A,'Lab Distro'!AV:AV)+SUMIF('Clinical Team Distro'!$A:$A,'Lab By Fund'!$A:$A,'Clinical Team Distro'!AV:AV)</f>
        <v>0</v>
      </c>
      <c r="AE26" s="60">
        <f t="shared" si="6"/>
        <v>0</v>
      </c>
      <c r="AF26" s="60">
        <f t="shared" si="7"/>
        <v>0</v>
      </c>
      <c r="AG26" s="60">
        <f t="shared" si="8"/>
        <v>0</v>
      </c>
      <c r="AH26" s="68">
        <f>IFERROR(IF(BS26&gt;=AH$2,(SUMIF('PI Salary Grid'!$B$36:$B$59,'Lab By Fund'!$A:$A,'PI Salary Grid'!F$36:F$59)),0),0)</f>
        <v>0</v>
      </c>
      <c r="AI26" s="68">
        <f>IFERROR(IF($BS26&gt;=AI$2,(SUMIF('PI Salary Grid'!$B$36:$B$59,'Lab By Fund'!$A:$A,'PI Salary Grid'!G$36:G$59)),0),0)</f>
        <v>0</v>
      </c>
      <c r="AJ26" s="68">
        <f>IFERROR(IF($BS26&gt;=AJ$2,(SUMIF('PI Salary Grid'!$B$36:$B$59,'Lab By Fund'!$A:$A,'PI Salary Grid'!H$36:H$59)),0),0)</f>
        <v>0</v>
      </c>
      <c r="AK26" s="68">
        <f>IFERROR(IF($BS26&gt;=AK$2,(SUMIF('PI Salary Grid'!$B$36:$B$59,'Lab By Fund'!$A:$A,'PI Salary Grid'!I$36:I$59)),0),0)</f>
        <v>0</v>
      </c>
      <c r="AL26" s="68">
        <f>IFERROR(IF($BS26&gt;=AL$2,(SUMIF('PI Salary Grid'!$B$36:$B$59,'Lab By Fund'!$A:$A,'PI Salary Grid'!J$36:J$59)),0),0)</f>
        <v>0</v>
      </c>
      <c r="AM26" s="68">
        <f>IFERROR(IF($BS26&gt;=AM$2,(SUMIF('PI Salary Grid'!$B$36:$B$59,'Lab By Fund'!$A:$A,'PI Salary Grid'!K$36:K$59)),0),0)</f>
        <v>0</v>
      </c>
      <c r="AN26" s="68">
        <f>IFERROR(IF($BS26&gt;=AN$2,(SUMIF('PI Salary Grid'!$B$36:$B$59,'Lab By Fund'!$A:$A,'PI Salary Grid'!L$36:L$59)),0),0)</f>
        <v>0</v>
      </c>
      <c r="AO26" s="68">
        <f>IFERROR(IF($BS26&gt;=AO$2,(SUMIF('PI Salary Grid'!$B$36:$B$59,'Lab By Fund'!$A:$A,'PI Salary Grid'!M$36:M$59)),0),0)</f>
        <v>0</v>
      </c>
      <c r="AP26" s="68">
        <f>IFERROR(IF($BS26&gt;=AP$2,(SUMIF('PI Salary Grid'!$B$36:$B$59,'Lab By Fund'!$A:$A,'PI Salary Grid'!N$36:N$59)),0),0)</f>
        <v>0</v>
      </c>
      <c r="AQ26" s="68">
        <f>IFERROR(IF($BS26&gt;=AQ$2,(SUMIF('PI Salary Grid'!$B$36:$B$59,'Lab By Fund'!$A:$A,'PI Salary Grid'!O$36:O$59)),0),0)</f>
        <v>0</v>
      </c>
      <c r="AR26" s="68">
        <f>IFERROR(IF($BS26&gt;=AR$2,(SUMIF('PI Salary Grid'!$B$36:$B$59,'Lab By Fund'!$A:$A,'PI Salary Grid'!P$36:P$59)),0),0)</f>
        <v>0</v>
      </c>
      <c r="AS26" s="68">
        <f>IFERROR(IF($BS26&gt;=AS$2,(SUMIF('PI Salary Grid'!$B$36:$B$59,'Lab By Fund'!$A:$A,'PI Salary Grid'!Q$36:Q$59)),0),0)</f>
        <v>0</v>
      </c>
      <c r="AT26" s="59">
        <f t="shared" si="0"/>
        <v>0</v>
      </c>
      <c r="AU26" s="59">
        <f t="shared" si="1"/>
        <v>0</v>
      </c>
      <c r="AV26" s="59">
        <f t="shared" si="2"/>
        <v>0</v>
      </c>
      <c r="AW26" s="59">
        <f t="shared" si="9"/>
        <v>0</v>
      </c>
      <c r="AX26" s="68">
        <f>IFERROR(IF($BS26&gt;=AX$2,(SUMIF('PI Salary Grid'!$B$36:$B$59,'Lab By Fund'!$A:$A,'PI Salary Grid'!AK$36:AK$59)),0),0)</f>
        <v>0</v>
      </c>
      <c r="AY26" s="68">
        <f>IFERROR(IF($BS26&gt;=AY$2,(SUMIF('PI Salary Grid'!$B$36:$B$59,'Lab By Fund'!$A:$A,'PI Salary Grid'!AL$36:AL$59)),0),0)</f>
        <v>0</v>
      </c>
      <c r="AZ26" s="68">
        <f>IFERROR(IF($BS26&gt;=AZ$2,(SUMIF('PI Salary Grid'!$B$36:$B$59,'Lab By Fund'!$A:$A,'PI Salary Grid'!AM$36:AM$59)),0),0)</f>
        <v>0</v>
      </c>
      <c r="BA26" s="68">
        <f>IFERROR(IF($BS26&gt;=BA$2,(SUMIF('PI Salary Grid'!$B$36:$B$59,'Lab By Fund'!$A:$A,'PI Salary Grid'!AN$36:AN$59)),0),0)</f>
        <v>0</v>
      </c>
      <c r="BB26" s="68">
        <f>IFERROR(IF($BS26&gt;=BB$2,(SUMIF('PI Salary Grid'!$B$36:$B$59,'Lab By Fund'!$A:$A,'PI Salary Grid'!AO$36:AO$59)),0),0)</f>
        <v>0</v>
      </c>
      <c r="BC26" s="68">
        <f>IFERROR(IF($BS26&gt;=BC$2,(SUMIF('PI Salary Grid'!$B$36:$B$59,'Lab By Fund'!$A:$A,'PI Salary Grid'!AP$36:AP$59)),0),0)</f>
        <v>0</v>
      </c>
      <c r="BD26" s="68">
        <f>IFERROR(IF($BS26&gt;=BD$2,(SUMIF('PI Salary Grid'!$B$36:$B$59,'Lab By Fund'!$A:$A,'PI Salary Grid'!AQ$36:AQ$59)),0),0)</f>
        <v>0</v>
      </c>
      <c r="BE26" s="68">
        <f>IFERROR(IF($BS26&gt;=BE$2,(SUMIF('PI Salary Grid'!$B$36:$B$59,'Lab By Fund'!$A:$A,'PI Salary Grid'!AR$36:AR$59)),0),0)</f>
        <v>0</v>
      </c>
      <c r="BF26" s="68">
        <f>IFERROR(IF($BS26&gt;=BF$2,(SUMIF('PI Salary Grid'!$B$36:$B$59,'Lab By Fund'!$A:$A,'PI Salary Grid'!AS$36:AS$59)),0),0)</f>
        <v>0</v>
      </c>
      <c r="BG26" s="68">
        <f>IFERROR(IF($BS26&gt;=BG$2,(SUMIF('PI Salary Grid'!$B$36:$B$59,'Lab By Fund'!$A:$A,'PI Salary Grid'!AT$36:AT$59)),0),0)</f>
        <v>0</v>
      </c>
      <c r="BH26" s="68">
        <f>IFERROR(IF($BS26&gt;=BH$2,(SUMIF('PI Salary Grid'!$B$36:$B$59,'Lab By Fund'!$A:$A,'PI Salary Grid'!AU$36:AU$59)),0),0)</f>
        <v>0</v>
      </c>
      <c r="BI26" s="68">
        <f>IFERROR(IF($BS26&gt;=BI$2,(SUMIF('PI Salary Grid'!$B$36:$B$59,'Lab By Fund'!$A:$A,'PI Salary Grid'!AV$36:AV$59)),0),0)</f>
        <v>0</v>
      </c>
      <c r="BJ26" s="60">
        <f t="shared" si="10"/>
        <v>0</v>
      </c>
      <c r="BK26" s="60">
        <f t="shared" si="11"/>
        <v>0</v>
      </c>
      <c r="BL26" s="60">
        <f t="shared" si="12"/>
        <v>0</v>
      </c>
      <c r="BM26" s="60">
        <f t="shared" si="13"/>
        <v>0</v>
      </c>
      <c r="BO26" s="54">
        <f>IFERROR(INDEX('Grants balances'!$G$4:$G$20,MATCH(A26,'Grants balances'!$A$4:$A$20,0)),0)</f>
        <v>0</v>
      </c>
      <c r="BP26" s="61">
        <f t="shared" si="3"/>
        <v>0</v>
      </c>
      <c r="BQ26" s="108">
        <f t="shared" si="14"/>
        <v>0</v>
      </c>
      <c r="BR26" s="70">
        <f t="shared" si="15"/>
        <v>0</v>
      </c>
      <c r="BS26" s="58">
        <f>IFERROR((INDEX(GrantList[Budget End Date],MATCH(A26,GrantList[Fund],0))),0)</f>
        <v>0</v>
      </c>
    </row>
    <row r="27" spans="1:71">
      <c r="A27" s="66">
        <f>'Grants List'!A26</f>
        <v>0</v>
      </c>
      <c r="B27" s="67">
        <f>'Grants List'!D26</f>
        <v>0</v>
      </c>
      <c r="C27" s="109">
        <f>COUNTIF('Lab Distro'!$A$5:$A$447,A27)+COUNTIF('Clinical Team Distro'!$A$5:$A471,A27)</f>
        <v>0</v>
      </c>
      <c r="D27" s="68">
        <f>IFERROR(IF($BS27&gt;=D$2,(SUMIF('Lab Distro'!$A:$A,'Lab By Fund'!$A:$A,'Lab Distro'!W:W)+SUMIF('Clinical Team Distro'!$A:$A,'Lab By Fund'!$A:$A,'Clinical Team Distro'!W:W)),0),0)</f>
        <v>0</v>
      </c>
      <c r="E27" s="68">
        <f>IFERROR(IF($BS27&gt;=E$2,(SUMIF('Lab Distro'!$A:$A,'Lab By Fund'!$A:$A,'Lab Distro'!X:X)+SUMIF('Clinical Team Distro'!$A:$A,'Lab By Fund'!$A:$A,'Clinical Team Distro'!X:X)),0),0)</f>
        <v>0</v>
      </c>
      <c r="F27" s="68">
        <f>IFERROR(IF($BS27&gt;=F$2,(SUMIF('Lab Distro'!$A:$A,'Lab By Fund'!$A:$A,'Lab Distro'!Y:Y)+SUMIF('Clinical Team Distro'!$A:$A,'Lab By Fund'!$A:$A,'Clinical Team Distro'!Y:Y)),0),0)</f>
        <v>0</v>
      </c>
      <c r="G27" s="68">
        <f>IFERROR(IF($BS27&gt;=G$2,(SUMIF('Lab Distro'!$A:$A,'Lab By Fund'!$A:$A,'Lab Distro'!Z:Z)+SUMIF('Clinical Team Distro'!$A:$A,'Lab By Fund'!$A:$A,'Clinical Team Distro'!Z:Z)),0),0)</f>
        <v>0</v>
      </c>
      <c r="H27" s="68">
        <f>IFERROR(IF($BS27&gt;=H$2,(SUMIF('Lab Distro'!$A:$A,'Lab By Fund'!$A:$A,'Lab Distro'!AA:AA)+SUMIF('Clinical Team Distro'!$A:$A,'Lab By Fund'!$A:$A,'Clinical Team Distro'!AA:AA)),0),0)</f>
        <v>0</v>
      </c>
      <c r="I27" s="68">
        <f>IFERROR(IF($BS27&gt;=I$2,(SUMIF('Lab Distro'!$A:$A,'Lab By Fund'!$A:$A,'Lab Distro'!AB:AB)+SUMIF('Clinical Team Distro'!$A:$A,'Lab By Fund'!$A:$A,'Clinical Team Distro'!AB:AB)),0),0)</f>
        <v>0</v>
      </c>
      <c r="J27" s="68">
        <f>IFERROR(IF($BS27&gt;=J$2,(SUMIF('Lab Distro'!$A:$A,'Lab By Fund'!$A:$A,'Lab Distro'!AC:AC)+SUMIF('Clinical Team Distro'!$A:$A,'Lab By Fund'!$A:$A,'Clinical Team Distro'!AC:AC)),0),0)</f>
        <v>0</v>
      </c>
      <c r="K27" s="68">
        <f>IFERROR(IF($BS27&gt;=K$2,(SUMIF('Lab Distro'!$A:$A,'Lab By Fund'!$A:$A,'Lab Distro'!AD:AD)+SUMIF('Clinical Team Distro'!$A:$A,'Lab By Fund'!$A:$A,'Clinical Team Distro'!AD:AD)),0),0)</f>
        <v>0</v>
      </c>
      <c r="L27" s="68">
        <f>IFERROR(IF($BS27&gt;=L$2,(SUMIF('Lab Distro'!$A:$A,'Lab By Fund'!$A:$A,'Lab Distro'!AE:AE)+SUMIF('Clinical Team Distro'!$A:$A,'Lab By Fund'!$A:$A,'Clinical Team Distro'!AE:AE)),0),0)</f>
        <v>0</v>
      </c>
      <c r="M27" s="68">
        <f>IFERROR(IF($BS27&gt;=M$2,(SUMIF('Lab Distro'!$A:$A,'Lab By Fund'!$A:$A,'Lab Distro'!AF:AF)+SUMIF('Clinical Team Distro'!$A:$A,'Lab By Fund'!$A:$A,'Clinical Team Distro'!AF:AF)),0),0)</f>
        <v>0</v>
      </c>
      <c r="N27" s="68">
        <f>IFERROR(IF($BS27&gt;=N$2,(SUMIF('Lab Distro'!$A:$A,'Lab By Fund'!$A:$A,'Lab Distro'!AG:AG)+SUMIF('Clinical Team Distro'!$A:$A,'Lab By Fund'!$A:$A,'Clinical Team Distro'!AG:AG)),0),0)</f>
        <v>0</v>
      </c>
      <c r="O27" s="68">
        <f>IFERROR(IF($BS27&gt;=O$2,(SUMIF('Lab Distro'!$A:$A,'Lab By Fund'!$A:$A,'Lab Distro'!AH:AH)+SUMIF('Clinical Team Distro'!$A:$A,'Lab By Fund'!$A:$A,'Clinical Team Distro'!AH:AH)),0),0)</f>
        <v>0</v>
      </c>
      <c r="P27" s="59">
        <f t="shared" si="16"/>
        <v>0</v>
      </c>
      <c r="Q27" s="59">
        <f t="shared" si="4"/>
        <v>0</v>
      </c>
      <c r="R27" s="59">
        <f t="shared" si="5"/>
        <v>0</v>
      </c>
      <c r="S27" s="69">
        <f>SUMIF('Lab Distro'!$A:$A,'Lab By Fund'!$A:$A,'Lab Distro'!AK:AK)+SUMIF('Clinical Team Distro'!$A:$A,'Lab By Fund'!$A:$A,'Clinical Team Distro'!AK:AK)</f>
        <v>0</v>
      </c>
      <c r="T27" s="69">
        <f>SUMIF('Lab Distro'!$A:$A,'Lab By Fund'!$A:$A,'Lab Distro'!AL:AL)+SUMIF('Clinical Team Distro'!$A:$A,'Lab By Fund'!$A:$A,'Clinical Team Distro'!AL:AL)</f>
        <v>0</v>
      </c>
      <c r="U27" s="69">
        <f>SUMIF('Lab Distro'!$A:$A,'Lab By Fund'!$A:$A,'Lab Distro'!AM:AM)+SUMIF('Clinical Team Distro'!$A:$A,'Lab By Fund'!$A:$A,'Clinical Team Distro'!AM:AM)</f>
        <v>0</v>
      </c>
      <c r="V27" s="69">
        <f>SUMIF('Lab Distro'!$A:$A,'Lab By Fund'!$A:$A,'Lab Distro'!AN:AN)+SUMIF('Clinical Team Distro'!$A:$A,'Lab By Fund'!$A:$A,'Clinical Team Distro'!AN:AN)</f>
        <v>0</v>
      </c>
      <c r="W27" s="69">
        <f>SUMIF('Lab Distro'!$A:$A,'Lab By Fund'!$A:$A,'Lab Distro'!AO:AO)+SUMIF('Clinical Team Distro'!$A:$A,'Lab By Fund'!$A:$A,'Clinical Team Distro'!AO:AO)</f>
        <v>0</v>
      </c>
      <c r="X27" s="69">
        <f>SUMIF('Lab Distro'!$A:$A,'Lab By Fund'!$A:$A,'Lab Distro'!AP:AP)+SUMIF('Clinical Team Distro'!$A:$A,'Lab By Fund'!$A:$A,'Clinical Team Distro'!AP:AP)</f>
        <v>0</v>
      </c>
      <c r="Y27" s="69">
        <f>SUMIF('Lab Distro'!$A:$A,'Lab By Fund'!$A:$A,'Lab Distro'!AQ:AQ)+SUMIF('Clinical Team Distro'!$A:$A,'Lab By Fund'!$A:$A,'Clinical Team Distro'!AQ:AQ)</f>
        <v>0</v>
      </c>
      <c r="Z27" s="69">
        <f>SUMIF('Lab Distro'!$A:$A,'Lab By Fund'!$A:$A,'Lab Distro'!AR:AR)+SUMIF('Clinical Team Distro'!$A:$A,'Lab By Fund'!$A:$A,'Clinical Team Distro'!AR:AR)</f>
        <v>0</v>
      </c>
      <c r="AA27" s="69">
        <f>SUMIF('Lab Distro'!$A:$A,'Lab By Fund'!$A:$A,'Lab Distro'!AS:AS)+SUMIF('Clinical Team Distro'!$A:$A,'Lab By Fund'!$A:$A,'Clinical Team Distro'!AS:AS)</f>
        <v>0</v>
      </c>
      <c r="AB27" s="69">
        <f>SUMIF('Lab Distro'!$A:$A,'Lab By Fund'!$A:$A,'Lab Distro'!AT:AT)+SUMIF('Clinical Team Distro'!$A:$A,'Lab By Fund'!$A:$A,'Clinical Team Distro'!AT:AT)</f>
        <v>0</v>
      </c>
      <c r="AC27" s="69">
        <f>SUMIF('Lab Distro'!$A:$A,'Lab By Fund'!$A:$A,'Lab Distro'!AU:AU)+SUMIF('Clinical Team Distro'!$A:$A,'Lab By Fund'!$A:$A,'Clinical Team Distro'!AU:AU)</f>
        <v>0</v>
      </c>
      <c r="AD27" s="69">
        <f>SUMIF('Lab Distro'!$A:$A,'Lab By Fund'!$A:$A,'Lab Distro'!AV:AV)+SUMIF('Clinical Team Distro'!$A:$A,'Lab By Fund'!$A:$A,'Clinical Team Distro'!AV:AV)</f>
        <v>0</v>
      </c>
      <c r="AE27" s="60">
        <f t="shared" si="6"/>
        <v>0</v>
      </c>
      <c r="AF27" s="60">
        <f t="shared" si="7"/>
        <v>0</v>
      </c>
      <c r="AG27" s="60">
        <f t="shared" si="8"/>
        <v>0</v>
      </c>
      <c r="AH27" s="68">
        <f>IFERROR(IF(BS27&gt;=AH$2,(SUMIF('PI Salary Grid'!$B$36:$B$59,'Lab By Fund'!$A:$A,'PI Salary Grid'!F$36:F$59)),0),0)</f>
        <v>0</v>
      </c>
      <c r="AI27" s="68">
        <f>IFERROR(IF($BS27&gt;=AI$2,(SUMIF('PI Salary Grid'!$B$36:$B$59,'Lab By Fund'!$A:$A,'PI Salary Grid'!G$36:G$59)),0),0)</f>
        <v>0</v>
      </c>
      <c r="AJ27" s="68">
        <f>IFERROR(IF($BS27&gt;=AJ$2,(SUMIF('PI Salary Grid'!$B$36:$B$59,'Lab By Fund'!$A:$A,'PI Salary Grid'!H$36:H$59)),0),0)</f>
        <v>0</v>
      </c>
      <c r="AK27" s="68">
        <f>IFERROR(IF($BS27&gt;=AK$2,(SUMIF('PI Salary Grid'!$B$36:$B$59,'Lab By Fund'!$A:$A,'PI Salary Grid'!I$36:I$59)),0),0)</f>
        <v>0</v>
      </c>
      <c r="AL27" s="68">
        <f>IFERROR(IF($BS27&gt;=AL$2,(SUMIF('PI Salary Grid'!$B$36:$B$59,'Lab By Fund'!$A:$A,'PI Salary Grid'!J$36:J$59)),0),0)</f>
        <v>0</v>
      </c>
      <c r="AM27" s="68">
        <f>IFERROR(IF($BS27&gt;=AM$2,(SUMIF('PI Salary Grid'!$B$36:$B$59,'Lab By Fund'!$A:$A,'PI Salary Grid'!K$36:K$59)),0),0)</f>
        <v>0</v>
      </c>
      <c r="AN27" s="68">
        <f>IFERROR(IF($BS27&gt;=AN$2,(SUMIF('PI Salary Grid'!$B$36:$B$59,'Lab By Fund'!$A:$A,'PI Salary Grid'!L$36:L$59)),0),0)</f>
        <v>0</v>
      </c>
      <c r="AO27" s="68">
        <f>IFERROR(IF($BS27&gt;=AO$2,(SUMIF('PI Salary Grid'!$B$36:$B$59,'Lab By Fund'!$A:$A,'PI Salary Grid'!M$36:M$59)),0),0)</f>
        <v>0</v>
      </c>
      <c r="AP27" s="68">
        <f>IFERROR(IF($BS27&gt;=AP$2,(SUMIF('PI Salary Grid'!$B$36:$B$59,'Lab By Fund'!$A:$A,'PI Salary Grid'!N$36:N$59)),0),0)</f>
        <v>0</v>
      </c>
      <c r="AQ27" s="68">
        <f>IFERROR(IF($BS27&gt;=AQ$2,(SUMIF('PI Salary Grid'!$B$36:$B$59,'Lab By Fund'!$A:$A,'PI Salary Grid'!O$36:O$59)),0),0)</f>
        <v>0</v>
      </c>
      <c r="AR27" s="68">
        <f>IFERROR(IF($BS27&gt;=AR$2,(SUMIF('PI Salary Grid'!$B$36:$B$59,'Lab By Fund'!$A:$A,'PI Salary Grid'!P$36:P$59)),0),0)</f>
        <v>0</v>
      </c>
      <c r="AS27" s="68">
        <f>IFERROR(IF($BS27&gt;=AS$2,(SUMIF('PI Salary Grid'!$B$36:$B$59,'Lab By Fund'!$A:$A,'PI Salary Grid'!Q$36:Q$59)),0),0)</f>
        <v>0</v>
      </c>
      <c r="AT27" s="59">
        <f t="shared" si="0"/>
        <v>0</v>
      </c>
      <c r="AU27" s="59">
        <f t="shared" si="1"/>
        <v>0</v>
      </c>
      <c r="AV27" s="59">
        <f t="shared" si="2"/>
        <v>0</v>
      </c>
      <c r="AW27" s="59">
        <f t="shared" si="9"/>
        <v>0</v>
      </c>
      <c r="AX27" s="68">
        <f>IFERROR(IF($BS27&gt;=AX$2,(SUMIF('PI Salary Grid'!$B$36:$B$59,'Lab By Fund'!$A:$A,'PI Salary Grid'!AK$36:AK$59)),0),0)</f>
        <v>0</v>
      </c>
      <c r="AY27" s="68">
        <f>IFERROR(IF($BS27&gt;=AY$2,(SUMIF('PI Salary Grid'!$B$36:$B$59,'Lab By Fund'!$A:$A,'PI Salary Grid'!AL$36:AL$59)),0),0)</f>
        <v>0</v>
      </c>
      <c r="AZ27" s="68">
        <f>IFERROR(IF($BS27&gt;=AZ$2,(SUMIF('PI Salary Grid'!$B$36:$B$59,'Lab By Fund'!$A:$A,'PI Salary Grid'!AM$36:AM$59)),0),0)</f>
        <v>0</v>
      </c>
      <c r="BA27" s="68">
        <f>IFERROR(IF($BS27&gt;=BA$2,(SUMIF('PI Salary Grid'!$B$36:$B$59,'Lab By Fund'!$A:$A,'PI Salary Grid'!AN$36:AN$59)),0),0)</f>
        <v>0</v>
      </c>
      <c r="BB27" s="68">
        <f>IFERROR(IF($BS27&gt;=BB$2,(SUMIF('PI Salary Grid'!$B$36:$B$59,'Lab By Fund'!$A:$A,'PI Salary Grid'!AO$36:AO$59)),0),0)</f>
        <v>0</v>
      </c>
      <c r="BC27" s="68">
        <f>IFERROR(IF($BS27&gt;=BC$2,(SUMIF('PI Salary Grid'!$B$36:$B$59,'Lab By Fund'!$A:$A,'PI Salary Grid'!AP$36:AP$59)),0),0)</f>
        <v>0</v>
      </c>
      <c r="BD27" s="68">
        <f>IFERROR(IF($BS27&gt;=BD$2,(SUMIF('PI Salary Grid'!$B$36:$B$59,'Lab By Fund'!$A:$A,'PI Salary Grid'!AQ$36:AQ$59)),0),0)</f>
        <v>0</v>
      </c>
      <c r="BE27" s="68">
        <f>IFERROR(IF($BS27&gt;=BE$2,(SUMIF('PI Salary Grid'!$B$36:$B$59,'Lab By Fund'!$A:$A,'PI Salary Grid'!AR$36:AR$59)),0),0)</f>
        <v>0</v>
      </c>
      <c r="BF27" s="68">
        <f>IFERROR(IF($BS27&gt;=BF$2,(SUMIF('PI Salary Grid'!$B$36:$B$59,'Lab By Fund'!$A:$A,'PI Salary Grid'!AS$36:AS$59)),0),0)</f>
        <v>0</v>
      </c>
      <c r="BG27" s="68">
        <f>IFERROR(IF($BS27&gt;=BG$2,(SUMIF('PI Salary Grid'!$B$36:$B$59,'Lab By Fund'!$A:$A,'PI Salary Grid'!AT$36:AT$59)),0),0)</f>
        <v>0</v>
      </c>
      <c r="BH27" s="68">
        <f>IFERROR(IF($BS27&gt;=BH$2,(SUMIF('PI Salary Grid'!$B$36:$B$59,'Lab By Fund'!$A:$A,'PI Salary Grid'!AU$36:AU$59)),0),0)</f>
        <v>0</v>
      </c>
      <c r="BI27" s="68">
        <f>IFERROR(IF($BS27&gt;=BI$2,(SUMIF('PI Salary Grid'!$B$36:$B$59,'Lab By Fund'!$A:$A,'PI Salary Grid'!AV$36:AV$59)),0),0)</f>
        <v>0</v>
      </c>
      <c r="BJ27" s="60">
        <f t="shared" si="10"/>
        <v>0</v>
      </c>
      <c r="BK27" s="60">
        <f t="shared" si="11"/>
        <v>0</v>
      </c>
      <c r="BL27" s="60">
        <f t="shared" si="12"/>
        <v>0</v>
      </c>
      <c r="BM27" s="60">
        <f t="shared" si="13"/>
        <v>0</v>
      </c>
      <c r="BO27" s="54">
        <f>IFERROR(INDEX('Grants balances'!$G$4:$G$20,MATCH(A27,'Grants balances'!$A$4:$A$20,0)),0)</f>
        <v>0</v>
      </c>
      <c r="BP27" s="61">
        <f t="shared" si="3"/>
        <v>0</v>
      </c>
      <c r="BQ27" s="108">
        <f t="shared" si="14"/>
        <v>0</v>
      </c>
      <c r="BR27" s="70">
        <f t="shared" si="15"/>
        <v>0</v>
      </c>
      <c r="BS27" s="58">
        <f>IFERROR((INDEX(GrantList[Budget End Date],MATCH(A27,GrantList[Fund],0))),0)</f>
        <v>0</v>
      </c>
    </row>
    <row r="28" spans="1:71">
      <c r="A28" s="66">
        <f>'Grants List'!A27</f>
        <v>0</v>
      </c>
      <c r="B28" s="67">
        <f>'Grants List'!D27</f>
        <v>0</v>
      </c>
      <c r="C28" s="109">
        <f>COUNTIF('Lab Distro'!$A$5:$A$447,A28)+COUNTIF('Clinical Team Distro'!$A$5:$A472,A28)</f>
        <v>0</v>
      </c>
      <c r="D28" s="68">
        <f>IFERROR(IF($BS28&gt;=D$2,(SUMIF('Lab Distro'!$A:$A,'Lab By Fund'!$A:$A,'Lab Distro'!W:W)+SUMIF('Clinical Team Distro'!$A:$A,'Lab By Fund'!$A:$A,'Clinical Team Distro'!W:W)),0),0)</f>
        <v>0</v>
      </c>
      <c r="E28" s="68">
        <f>IFERROR(IF($BS28&gt;=E$2,(SUMIF('Lab Distro'!$A:$A,'Lab By Fund'!$A:$A,'Lab Distro'!X:X)+SUMIF('Clinical Team Distro'!$A:$A,'Lab By Fund'!$A:$A,'Clinical Team Distro'!X:X)),0),0)</f>
        <v>0</v>
      </c>
      <c r="F28" s="68">
        <f>IFERROR(IF($BS28&gt;=F$2,(SUMIF('Lab Distro'!$A:$A,'Lab By Fund'!$A:$A,'Lab Distro'!Y:Y)+SUMIF('Clinical Team Distro'!$A:$A,'Lab By Fund'!$A:$A,'Clinical Team Distro'!Y:Y)),0),0)</f>
        <v>0</v>
      </c>
      <c r="G28" s="68">
        <f>IFERROR(IF($BS28&gt;=G$2,(SUMIF('Lab Distro'!$A:$A,'Lab By Fund'!$A:$A,'Lab Distro'!Z:Z)+SUMIF('Clinical Team Distro'!$A:$A,'Lab By Fund'!$A:$A,'Clinical Team Distro'!Z:Z)),0),0)</f>
        <v>0</v>
      </c>
      <c r="H28" s="68">
        <f>IFERROR(IF($BS28&gt;=H$2,(SUMIF('Lab Distro'!$A:$A,'Lab By Fund'!$A:$A,'Lab Distro'!AA:AA)+SUMIF('Clinical Team Distro'!$A:$A,'Lab By Fund'!$A:$A,'Clinical Team Distro'!AA:AA)),0),0)</f>
        <v>0</v>
      </c>
      <c r="I28" s="68">
        <f>IFERROR(IF($BS28&gt;=I$2,(SUMIF('Lab Distro'!$A:$A,'Lab By Fund'!$A:$A,'Lab Distro'!AB:AB)+SUMIF('Clinical Team Distro'!$A:$A,'Lab By Fund'!$A:$A,'Clinical Team Distro'!AB:AB)),0),0)</f>
        <v>0</v>
      </c>
      <c r="J28" s="68">
        <f>IFERROR(IF($BS28&gt;=J$2,(SUMIF('Lab Distro'!$A:$A,'Lab By Fund'!$A:$A,'Lab Distro'!AC:AC)+SUMIF('Clinical Team Distro'!$A:$A,'Lab By Fund'!$A:$A,'Clinical Team Distro'!AC:AC)),0),0)</f>
        <v>0</v>
      </c>
      <c r="K28" s="68">
        <f>IFERROR(IF($BS28&gt;=K$2,(SUMIF('Lab Distro'!$A:$A,'Lab By Fund'!$A:$A,'Lab Distro'!AD:AD)+SUMIF('Clinical Team Distro'!$A:$A,'Lab By Fund'!$A:$A,'Clinical Team Distro'!AD:AD)),0),0)</f>
        <v>0</v>
      </c>
      <c r="L28" s="68">
        <f>IFERROR(IF($BS28&gt;=L$2,(SUMIF('Lab Distro'!$A:$A,'Lab By Fund'!$A:$A,'Lab Distro'!AE:AE)+SUMIF('Clinical Team Distro'!$A:$A,'Lab By Fund'!$A:$A,'Clinical Team Distro'!AE:AE)),0),0)</f>
        <v>0</v>
      </c>
      <c r="M28" s="68">
        <f>IFERROR(IF($BS28&gt;=M$2,(SUMIF('Lab Distro'!$A:$A,'Lab By Fund'!$A:$A,'Lab Distro'!AF:AF)+SUMIF('Clinical Team Distro'!$A:$A,'Lab By Fund'!$A:$A,'Clinical Team Distro'!AF:AF)),0),0)</f>
        <v>0</v>
      </c>
      <c r="N28" s="68">
        <f>IFERROR(IF($BS28&gt;=N$2,(SUMIF('Lab Distro'!$A:$A,'Lab By Fund'!$A:$A,'Lab Distro'!AG:AG)+SUMIF('Clinical Team Distro'!$A:$A,'Lab By Fund'!$A:$A,'Clinical Team Distro'!AG:AG)),0),0)</f>
        <v>0</v>
      </c>
      <c r="O28" s="68">
        <f>IFERROR(IF($BS28&gt;=O$2,(SUMIF('Lab Distro'!$A:$A,'Lab By Fund'!$A:$A,'Lab Distro'!AH:AH)+SUMIF('Clinical Team Distro'!$A:$A,'Lab By Fund'!$A:$A,'Clinical Team Distro'!AH:AH)),0),0)</f>
        <v>0</v>
      </c>
      <c r="P28" s="59">
        <f t="shared" si="16"/>
        <v>0</v>
      </c>
      <c r="Q28" s="59">
        <f t="shared" si="4"/>
        <v>0</v>
      </c>
      <c r="R28" s="59">
        <f t="shared" si="5"/>
        <v>0</v>
      </c>
      <c r="S28" s="69">
        <f>SUMIF('Lab Distro'!$A:$A,'Lab By Fund'!$A:$A,'Lab Distro'!AK:AK)+SUMIF('Clinical Team Distro'!$A:$A,'Lab By Fund'!$A:$A,'Clinical Team Distro'!AK:AK)</f>
        <v>0</v>
      </c>
      <c r="T28" s="69">
        <f>SUMIF('Lab Distro'!$A:$A,'Lab By Fund'!$A:$A,'Lab Distro'!AL:AL)+SUMIF('Clinical Team Distro'!$A:$A,'Lab By Fund'!$A:$A,'Clinical Team Distro'!AL:AL)</f>
        <v>0</v>
      </c>
      <c r="U28" s="69">
        <f>SUMIF('Lab Distro'!$A:$A,'Lab By Fund'!$A:$A,'Lab Distro'!AM:AM)+SUMIF('Clinical Team Distro'!$A:$A,'Lab By Fund'!$A:$A,'Clinical Team Distro'!AM:AM)</f>
        <v>0</v>
      </c>
      <c r="V28" s="69">
        <f>SUMIF('Lab Distro'!$A:$A,'Lab By Fund'!$A:$A,'Lab Distro'!AN:AN)+SUMIF('Clinical Team Distro'!$A:$A,'Lab By Fund'!$A:$A,'Clinical Team Distro'!AN:AN)</f>
        <v>0</v>
      </c>
      <c r="W28" s="69">
        <f>SUMIF('Lab Distro'!$A:$A,'Lab By Fund'!$A:$A,'Lab Distro'!AO:AO)+SUMIF('Clinical Team Distro'!$A:$A,'Lab By Fund'!$A:$A,'Clinical Team Distro'!AO:AO)</f>
        <v>0</v>
      </c>
      <c r="X28" s="69">
        <f>SUMIF('Lab Distro'!$A:$A,'Lab By Fund'!$A:$A,'Lab Distro'!AP:AP)+SUMIF('Clinical Team Distro'!$A:$A,'Lab By Fund'!$A:$A,'Clinical Team Distro'!AP:AP)</f>
        <v>0</v>
      </c>
      <c r="Y28" s="69">
        <f>SUMIF('Lab Distro'!$A:$A,'Lab By Fund'!$A:$A,'Lab Distro'!AQ:AQ)+SUMIF('Clinical Team Distro'!$A:$A,'Lab By Fund'!$A:$A,'Clinical Team Distro'!AQ:AQ)</f>
        <v>0</v>
      </c>
      <c r="Z28" s="69">
        <f>SUMIF('Lab Distro'!$A:$A,'Lab By Fund'!$A:$A,'Lab Distro'!AR:AR)+SUMIF('Clinical Team Distro'!$A:$A,'Lab By Fund'!$A:$A,'Clinical Team Distro'!AR:AR)</f>
        <v>0</v>
      </c>
      <c r="AA28" s="69">
        <f>SUMIF('Lab Distro'!$A:$A,'Lab By Fund'!$A:$A,'Lab Distro'!AS:AS)+SUMIF('Clinical Team Distro'!$A:$A,'Lab By Fund'!$A:$A,'Clinical Team Distro'!AS:AS)</f>
        <v>0</v>
      </c>
      <c r="AB28" s="69">
        <f>SUMIF('Lab Distro'!$A:$A,'Lab By Fund'!$A:$A,'Lab Distro'!AT:AT)+SUMIF('Clinical Team Distro'!$A:$A,'Lab By Fund'!$A:$A,'Clinical Team Distro'!AT:AT)</f>
        <v>0</v>
      </c>
      <c r="AC28" s="69">
        <f>SUMIF('Lab Distro'!$A:$A,'Lab By Fund'!$A:$A,'Lab Distro'!AU:AU)+SUMIF('Clinical Team Distro'!$A:$A,'Lab By Fund'!$A:$A,'Clinical Team Distro'!AU:AU)</f>
        <v>0</v>
      </c>
      <c r="AD28" s="69">
        <f>SUMIF('Lab Distro'!$A:$A,'Lab By Fund'!$A:$A,'Lab Distro'!AV:AV)+SUMIF('Clinical Team Distro'!$A:$A,'Lab By Fund'!$A:$A,'Clinical Team Distro'!AV:AV)</f>
        <v>0</v>
      </c>
      <c r="AE28" s="60">
        <f t="shared" si="6"/>
        <v>0</v>
      </c>
      <c r="AF28" s="60">
        <f t="shared" si="7"/>
        <v>0</v>
      </c>
      <c r="AG28" s="60">
        <f t="shared" si="8"/>
        <v>0</v>
      </c>
      <c r="AH28" s="68">
        <f>IFERROR(IF(BS28&gt;=AH$2,(SUMIF('PI Salary Grid'!$B$36:$B$59,'Lab By Fund'!$A:$A,'PI Salary Grid'!F$36:F$59)),0),0)</f>
        <v>0</v>
      </c>
      <c r="AI28" s="68">
        <f>IFERROR(IF($BS28&gt;=AI$2,(SUMIF('PI Salary Grid'!$B$36:$B$59,'Lab By Fund'!$A:$A,'PI Salary Grid'!G$36:G$59)),0),0)</f>
        <v>0</v>
      </c>
      <c r="AJ28" s="68">
        <f>IFERROR(IF($BS28&gt;=AJ$2,(SUMIF('PI Salary Grid'!$B$36:$B$59,'Lab By Fund'!$A:$A,'PI Salary Grid'!H$36:H$59)),0),0)</f>
        <v>0</v>
      </c>
      <c r="AK28" s="68">
        <f>IFERROR(IF($BS28&gt;=AK$2,(SUMIF('PI Salary Grid'!$B$36:$B$59,'Lab By Fund'!$A:$A,'PI Salary Grid'!I$36:I$59)),0),0)</f>
        <v>0</v>
      </c>
      <c r="AL28" s="68">
        <f>IFERROR(IF($BS28&gt;=AL$2,(SUMIF('PI Salary Grid'!$B$36:$B$59,'Lab By Fund'!$A:$A,'PI Salary Grid'!J$36:J$59)),0),0)</f>
        <v>0</v>
      </c>
      <c r="AM28" s="68">
        <f>IFERROR(IF($BS28&gt;=AM$2,(SUMIF('PI Salary Grid'!$B$36:$B$59,'Lab By Fund'!$A:$A,'PI Salary Grid'!K$36:K$59)),0),0)</f>
        <v>0</v>
      </c>
      <c r="AN28" s="68">
        <f>IFERROR(IF($BS28&gt;=AN$2,(SUMIF('PI Salary Grid'!$B$36:$B$59,'Lab By Fund'!$A:$A,'PI Salary Grid'!L$36:L$59)),0),0)</f>
        <v>0</v>
      </c>
      <c r="AO28" s="68">
        <f>IFERROR(IF($BS28&gt;=AO$2,(SUMIF('PI Salary Grid'!$B$36:$B$59,'Lab By Fund'!$A:$A,'PI Salary Grid'!M$36:M$59)),0),0)</f>
        <v>0</v>
      </c>
      <c r="AP28" s="68">
        <f>IFERROR(IF($BS28&gt;=AP$2,(SUMIF('PI Salary Grid'!$B$36:$B$59,'Lab By Fund'!$A:$A,'PI Salary Grid'!N$36:N$59)),0),0)</f>
        <v>0</v>
      </c>
      <c r="AQ28" s="68">
        <f>IFERROR(IF($BS28&gt;=AQ$2,(SUMIF('PI Salary Grid'!$B$36:$B$59,'Lab By Fund'!$A:$A,'PI Salary Grid'!O$36:O$59)),0),0)</f>
        <v>0</v>
      </c>
      <c r="AR28" s="68">
        <f>IFERROR(IF($BS28&gt;=AR$2,(SUMIF('PI Salary Grid'!$B$36:$B$59,'Lab By Fund'!$A:$A,'PI Salary Grid'!P$36:P$59)),0),0)</f>
        <v>0</v>
      </c>
      <c r="AS28" s="68">
        <f>IFERROR(IF($BS28&gt;=AS$2,(SUMIF('PI Salary Grid'!$B$36:$B$59,'Lab By Fund'!$A:$A,'PI Salary Grid'!Q$36:Q$59)),0),0)</f>
        <v>0</v>
      </c>
      <c r="AT28" s="59">
        <f t="shared" si="0"/>
        <v>0</v>
      </c>
      <c r="AU28" s="59">
        <f t="shared" si="1"/>
        <v>0</v>
      </c>
      <c r="AV28" s="59">
        <f t="shared" si="2"/>
        <v>0</v>
      </c>
      <c r="AW28" s="59">
        <f t="shared" si="9"/>
        <v>0</v>
      </c>
      <c r="AX28" s="68">
        <f>IFERROR(IF($BS28&gt;=AX$2,(SUMIF('PI Salary Grid'!$B$36:$B$59,'Lab By Fund'!$A:$A,'PI Salary Grid'!AK$36:AK$59)),0),0)</f>
        <v>0</v>
      </c>
      <c r="AY28" s="68">
        <f>IFERROR(IF($BS28&gt;=AY$2,(SUMIF('PI Salary Grid'!$B$36:$B$59,'Lab By Fund'!$A:$A,'PI Salary Grid'!AL$36:AL$59)),0),0)</f>
        <v>0</v>
      </c>
      <c r="AZ28" s="68">
        <f>IFERROR(IF($BS28&gt;=AZ$2,(SUMIF('PI Salary Grid'!$B$36:$B$59,'Lab By Fund'!$A:$A,'PI Salary Grid'!AM$36:AM$59)),0),0)</f>
        <v>0</v>
      </c>
      <c r="BA28" s="68">
        <f>IFERROR(IF($BS28&gt;=BA$2,(SUMIF('PI Salary Grid'!$B$36:$B$59,'Lab By Fund'!$A:$A,'PI Salary Grid'!AN$36:AN$59)),0),0)</f>
        <v>0</v>
      </c>
      <c r="BB28" s="68">
        <f>IFERROR(IF($BS28&gt;=BB$2,(SUMIF('PI Salary Grid'!$B$36:$B$59,'Lab By Fund'!$A:$A,'PI Salary Grid'!AO$36:AO$59)),0),0)</f>
        <v>0</v>
      </c>
      <c r="BC28" s="68">
        <f>IFERROR(IF($BS28&gt;=BC$2,(SUMIF('PI Salary Grid'!$B$36:$B$59,'Lab By Fund'!$A:$A,'PI Salary Grid'!AP$36:AP$59)),0),0)</f>
        <v>0</v>
      </c>
      <c r="BD28" s="68">
        <f>IFERROR(IF($BS28&gt;=BD$2,(SUMIF('PI Salary Grid'!$B$36:$B$59,'Lab By Fund'!$A:$A,'PI Salary Grid'!AQ$36:AQ$59)),0),0)</f>
        <v>0</v>
      </c>
      <c r="BE28" s="68">
        <f>IFERROR(IF($BS28&gt;=BE$2,(SUMIF('PI Salary Grid'!$B$36:$B$59,'Lab By Fund'!$A:$A,'PI Salary Grid'!AR$36:AR$59)),0),0)</f>
        <v>0</v>
      </c>
      <c r="BF28" s="68">
        <f>IFERROR(IF($BS28&gt;=BF$2,(SUMIF('PI Salary Grid'!$B$36:$B$59,'Lab By Fund'!$A:$A,'PI Salary Grid'!AS$36:AS$59)),0),0)</f>
        <v>0</v>
      </c>
      <c r="BG28" s="68">
        <f>IFERROR(IF($BS28&gt;=BG$2,(SUMIF('PI Salary Grid'!$B$36:$B$59,'Lab By Fund'!$A:$A,'PI Salary Grid'!AT$36:AT$59)),0),0)</f>
        <v>0</v>
      </c>
      <c r="BH28" s="68">
        <f>IFERROR(IF($BS28&gt;=BH$2,(SUMIF('PI Salary Grid'!$B$36:$B$59,'Lab By Fund'!$A:$A,'PI Salary Grid'!AU$36:AU$59)),0),0)</f>
        <v>0</v>
      </c>
      <c r="BI28" s="68">
        <f>IFERROR(IF($BS28&gt;=BI$2,(SUMIF('PI Salary Grid'!$B$36:$B$59,'Lab By Fund'!$A:$A,'PI Salary Grid'!AV$36:AV$59)),0),0)</f>
        <v>0</v>
      </c>
      <c r="BJ28" s="60">
        <f t="shared" si="10"/>
        <v>0</v>
      </c>
      <c r="BK28" s="60">
        <f t="shared" si="11"/>
        <v>0</v>
      </c>
      <c r="BL28" s="60">
        <f t="shared" si="12"/>
        <v>0</v>
      </c>
      <c r="BM28" s="60">
        <f t="shared" si="13"/>
        <v>0</v>
      </c>
      <c r="BO28" s="54">
        <f>IFERROR(INDEX('Grants balances'!$G$4:$G$20,MATCH(A28,'Grants balances'!$A$4:$A$20,0)),0)</f>
        <v>0</v>
      </c>
      <c r="BP28" s="61">
        <f t="shared" si="3"/>
        <v>0</v>
      </c>
      <c r="BQ28" s="108">
        <f t="shared" si="14"/>
        <v>0</v>
      </c>
      <c r="BR28" s="70">
        <f t="shared" si="15"/>
        <v>0</v>
      </c>
      <c r="BS28" s="58">
        <f>IFERROR((INDEX(GrantList[Budget End Date],MATCH(A28,GrantList[Fund],0))),0)</f>
        <v>0</v>
      </c>
    </row>
    <row r="29" spans="1:71">
      <c r="A29" s="66">
        <f>'Grants List'!A28</f>
        <v>0</v>
      </c>
      <c r="B29" s="67">
        <f>'Grants List'!D28</f>
        <v>0</v>
      </c>
      <c r="C29" s="109">
        <f>COUNTIF('Lab Distro'!$A$5:$A$447,A29)+COUNTIF('Clinical Team Distro'!$A$5:$A473,A29)</f>
        <v>0</v>
      </c>
      <c r="D29" s="68">
        <f>IFERROR(IF($BS29&gt;=D$2,(SUMIF('Lab Distro'!$A:$A,'Lab By Fund'!$A:$A,'Lab Distro'!W:W)+SUMIF('Clinical Team Distro'!$A:$A,'Lab By Fund'!$A:$A,'Clinical Team Distro'!W:W)),0),0)</f>
        <v>0</v>
      </c>
      <c r="E29" s="68">
        <f>IFERROR(IF($BS29&gt;=E$2,(SUMIF('Lab Distro'!$A:$A,'Lab By Fund'!$A:$A,'Lab Distro'!X:X)+SUMIF('Clinical Team Distro'!$A:$A,'Lab By Fund'!$A:$A,'Clinical Team Distro'!X:X)),0),0)</f>
        <v>0</v>
      </c>
      <c r="F29" s="68">
        <f>IFERROR(IF($BS29&gt;=F$2,(SUMIF('Lab Distro'!$A:$A,'Lab By Fund'!$A:$A,'Lab Distro'!Y:Y)+SUMIF('Clinical Team Distro'!$A:$A,'Lab By Fund'!$A:$A,'Clinical Team Distro'!Y:Y)),0),0)</f>
        <v>0</v>
      </c>
      <c r="G29" s="68">
        <f>IFERROR(IF($BS29&gt;=G$2,(SUMIF('Lab Distro'!$A:$A,'Lab By Fund'!$A:$A,'Lab Distro'!Z:Z)+SUMIF('Clinical Team Distro'!$A:$A,'Lab By Fund'!$A:$A,'Clinical Team Distro'!Z:Z)),0),0)</f>
        <v>0</v>
      </c>
      <c r="H29" s="68">
        <f>IFERROR(IF($BS29&gt;=H$2,(SUMIF('Lab Distro'!$A:$A,'Lab By Fund'!$A:$A,'Lab Distro'!AA:AA)+SUMIF('Clinical Team Distro'!$A:$A,'Lab By Fund'!$A:$A,'Clinical Team Distro'!AA:AA)),0),0)</f>
        <v>0</v>
      </c>
      <c r="I29" s="68">
        <f>IFERROR(IF($BS29&gt;=I$2,(SUMIF('Lab Distro'!$A:$A,'Lab By Fund'!$A:$A,'Lab Distro'!AB:AB)+SUMIF('Clinical Team Distro'!$A:$A,'Lab By Fund'!$A:$A,'Clinical Team Distro'!AB:AB)),0),0)</f>
        <v>0</v>
      </c>
      <c r="J29" s="68">
        <f>IFERROR(IF($BS29&gt;=J$2,(SUMIF('Lab Distro'!$A:$A,'Lab By Fund'!$A:$A,'Lab Distro'!AC:AC)+SUMIF('Clinical Team Distro'!$A:$A,'Lab By Fund'!$A:$A,'Clinical Team Distro'!AC:AC)),0),0)</f>
        <v>0</v>
      </c>
      <c r="K29" s="68">
        <f>IFERROR(IF($BS29&gt;=K$2,(SUMIF('Lab Distro'!$A:$A,'Lab By Fund'!$A:$A,'Lab Distro'!AD:AD)+SUMIF('Clinical Team Distro'!$A:$A,'Lab By Fund'!$A:$A,'Clinical Team Distro'!AD:AD)),0),0)</f>
        <v>0</v>
      </c>
      <c r="L29" s="68">
        <f>IFERROR(IF($BS29&gt;=L$2,(SUMIF('Lab Distro'!$A:$A,'Lab By Fund'!$A:$A,'Lab Distro'!AE:AE)+SUMIF('Clinical Team Distro'!$A:$A,'Lab By Fund'!$A:$A,'Clinical Team Distro'!AE:AE)),0),0)</f>
        <v>0</v>
      </c>
      <c r="M29" s="68">
        <f>IFERROR(IF($BS29&gt;=M$2,(SUMIF('Lab Distro'!$A:$A,'Lab By Fund'!$A:$A,'Lab Distro'!AF:AF)+SUMIF('Clinical Team Distro'!$A:$A,'Lab By Fund'!$A:$A,'Clinical Team Distro'!AF:AF)),0),0)</f>
        <v>0</v>
      </c>
      <c r="N29" s="68">
        <f>IFERROR(IF($BS29&gt;=N$2,(SUMIF('Lab Distro'!$A:$A,'Lab By Fund'!$A:$A,'Lab Distro'!AG:AG)+SUMIF('Clinical Team Distro'!$A:$A,'Lab By Fund'!$A:$A,'Clinical Team Distro'!AG:AG)),0),0)</f>
        <v>0</v>
      </c>
      <c r="O29" s="68">
        <f>IFERROR(IF($BS29&gt;=O$2,(SUMIF('Lab Distro'!$A:$A,'Lab By Fund'!$A:$A,'Lab Distro'!AH:AH)+SUMIF('Clinical Team Distro'!$A:$A,'Lab By Fund'!$A:$A,'Clinical Team Distro'!AH:AH)),0),0)</f>
        <v>0</v>
      </c>
      <c r="P29" s="59">
        <f t="shared" si="16"/>
        <v>0</v>
      </c>
      <c r="Q29" s="59">
        <f t="shared" si="4"/>
        <v>0</v>
      </c>
      <c r="R29" s="59">
        <f t="shared" si="5"/>
        <v>0</v>
      </c>
      <c r="S29" s="69">
        <f>SUMIF('Lab Distro'!$A:$A,'Lab By Fund'!$A:$A,'Lab Distro'!AK:AK)+SUMIF('Clinical Team Distro'!$A:$A,'Lab By Fund'!$A:$A,'Clinical Team Distro'!AK:AK)</f>
        <v>0</v>
      </c>
      <c r="T29" s="69">
        <f>SUMIF('Lab Distro'!$A:$A,'Lab By Fund'!$A:$A,'Lab Distro'!AL:AL)+SUMIF('Clinical Team Distro'!$A:$A,'Lab By Fund'!$A:$A,'Clinical Team Distro'!AL:AL)</f>
        <v>0</v>
      </c>
      <c r="U29" s="69">
        <f>SUMIF('Lab Distro'!$A:$A,'Lab By Fund'!$A:$A,'Lab Distro'!AM:AM)+SUMIF('Clinical Team Distro'!$A:$A,'Lab By Fund'!$A:$A,'Clinical Team Distro'!AM:AM)</f>
        <v>0</v>
      </c>
      <c r="V29" s="69">
        <f>SUMIF('Lab Distro'!$A:$A,'Lab By Fund'!$A:$A,'Lab Distro'!AN:AN)+SUMIF('Clinical Team Distro'!$A:$A,'Lab By Fund'!$A:$A,'Clinical Team Distro'!AN:AN)</f>
        <v>0</v>
      </c>
      <c r="W29" s="69">
        <f>SUMIF('Lab Distro'!$A:$A,'Lab By Fund'!$A:$A,'Lab Distro'!AO:AO)+SUMIF('Clinical Team Distro'!$A:$A,'Lab By Fund'!$A:$A,'Clinical Team Distro'!AO:AO)</f>
        <v>0</v>
      </c>
      <c r="X29" s="69">
        <f>SUMIF('Lab Distro'!$A:$A,'Lab By Fund'!$A:$A,'Lab Distro'!AP:AP)+SUMIF('Clinical Team Distro'!$A:$A,'Lab By Fund'!$A:$A,'Clinical Team Distro'!AP:AP)</f>
        <v>0</v>
      </c>
      <c r="Y29" s="69">
        <f>SUMIF('Lab Distro'!$A:$A,'Lab By Fund'!$A:$A,'Lab Distro'!AQ:AQ)+SUMIF('Clinical Team Distro'!$A:$A,'Lab By Fund'!$A:$A,'Clinical Team Distro'!AQ:AQ)</f>
        <v>0</v>
      </c>
      <c r="Z29" s="69">
        <f>SUMIF('Lab Distro'!$A:$A,'Lab By Fund'!$A:$A,'Lab Distro'!AR:AR)+SUMIF('Clinical Team Distro'!$A:$A,'Lab By Fund'!$A:$A,'Clinical Team Distro'!AR:AR)</f>
        <v>0</v>
      </c>
      <c r="AA29" s="69">
        <f>SUMIF('Lab Distro'!$A:$A,'Lab By Fund'!$A:$A,'Lab Distro'!AS:AS)+SUMIF('Clinical Team Distro'!$A:$A,'Lab By Fund'!$A:$A,'Clinical Team Distro'!AS:AS)</f>
        <v>0</v>
      </c>
      <c r="AB29" s="69">
        <f>SUMIF('Lab Distro'!$A:$A,'Lab By Fund'!$A:$A,'Lab Distro'!AT:AT)+SUMIF('Clinical Team Distro'!$A:$A,'Lab By Fund'!$A:$A,'Clinical Team Distro'!AT:AT)</f>
        <v>0</v>
      </c>
      <c r="AC29" s="69">
        <f>SUMIF('Lab Distro'!$A:$A,'Lab By Fund'!$A:$A,'Lab Distro'!AU:AU)+SUMIF('Clinical Team Distro'!$A:$A,'Lab By Fund'!$A:$A,'Clinical Team Distro'!AU:AU)</f>
        <v>0</v>
      </c>
      <c r="AD29" s="69">
        <f>SUMIF('Lab Distro'!$A:$A,'Lab By Fund'!$A:$A,'Lab Distro'!AV:AV)+SUMIF('Clinical Team Distro'!$A:$A,'Lab By Fund'!$A:$A,'Clinical Team Distro'!AV:AV)</f>
        <v>0</v>
      </c>
      <c r="AE29" s="60">
        <f t="shared" si="6"/>
        <v>0</v>
      </c>
      <c r="AF29" s="60">
        <f t="shared" si="7"/>
        <v>0</v>
      </c>
      <c r="AG29" s="60">
        <f t="shared" si="8"/>
        <v>0</v>
      </c>
      <c r="AH29" s="68">
        <f>IFERROR(IF(BS29&gt;=AH$2,(SUMIF('PI Salary Grid'!$B$36:$B$59,'Lab By Fund'!$A:$A,'PI Salary Grid'!F$36:F$59)),0),0)</f>
        <v>0</v>
      </c>
      <c r="AI29" s="68">
        <f>IFERROR(IF($BS29&gt;=AI$2,(SUMIF('PI Salary Grid'!$B$36:$B$59,'Lab By Fund'!$A:$A,'PI Salary Grid'!G$36:G$59)),0),0)</f>
        <v>0</v>
      </c>
      <c r="AJ29" s="68">
        <f>IFERROR(IF($BS29&gt;=AJ$2,(SUMIF('PI Salary Grid'!$B$36:$B$59,'Lab By Fund'!$A:$A,'PI Salary Grid'!H$36:H$59)),0),0)</f>
        <v>0</v>
      </c>
      <c r="AK29" s="68">
        <f>IFERROR(IF($BS29&gt;=AK$2,(SUMIF('PI Salary Grid'!$B$36:$B$59,'Lab By Fund'!$A:$A,'PI Salary Grid'!I$36:I$59)),0),0)</f>
        <v>0</v>
      </c>
      <c r="AL29" s="68">
        <f>IFERROR(IF($BS29&gt;=AL$2,(SUMIF('PI Salary Grid'!$B$36:$B$59,'Lab By Fund'!$A:$A,'PI Salary Grid'!J$36:J$59)),0),0)</f>
        <v>0</v>
      </c>
      <c r="AM29" s="68">
        <f>IFERROR(IF($BS29&gt;=AM$2,(SUMIF('PI Salary Grid'!$B$36:$B$59,'Lab By Fund'!$A:$A,'PI Salary Grid'!K$36:K$59)),0),0)</f>
        <v>0</v>
      </c>
      <c r="AN29" s="68">
        <f>IFERROR(IF($BS29&gt;=AN$2,(SUMIF('PI Salary Grid'!$B$36:$B$59,'Lab By Fund'!$A:$A,'PI Salary Grid'!L$36:L$59)),0),0)</f>
        <v>0</v>
      </c>
      <c r="AO29" s="68">
        <f>IFERROR(IF($BS29&gt;=AO$2,(SUMIF('PI Salary Grid'!$B$36:$B$59,'Lab By Fund'!$A:$A,'PI Salary Grid'!M$36:M$59)),0),0)</f>
        <v>0</v>
      </c>
      <c r="AP29" s="68">
        <f>IFERROR(IF($BS29&gt;=AP$2,(SUMIF('PI Salary Grid'!$B$36:$B$59,'Lab By Fund'!$A:$A,'PI Salary Grid'!N$36:N$59)),0),0)</f>
        <v>0</v>
      </c>
      <c r="AQ29" s="68">
        <f>IFERROR(IF($BS29&gt;=AQ$2,(SUMIF('PI Salary Grid'!$B$36:$B$59,'Lab By Fund'!$A:$A,'PI Salary Grid'!O$36:O$59)),0),0)</f>
        <v>0</v>
      </c>
      <c r="AR29" s="68">
        <f>IFERROR(IF($BS29&gt;=AR$2,(SUMIF('PI Salary Grid'!$B$36:$B$59,'Lab By Fund'!$A:$A,'PI Salary Grid'!P$36:P$59)),0),0)</f>
        <v>0</v>
      </c>
      <c r="AS29" s="68">
        <f>IFERROR(IF($BS29&gt;=AS$2,(SUMIF('PI Salary Grid'!$B$36:$B$59,'Lab By Fund'!$A:$A,'PI Salary Grid'!Q$36:Q$59)),0),0)</f>
        <v>0</v>
      </c>
      <c r="AT29" s="59">
        <f t="shared" si="0"/>
        <v>0</v>
      </c>
      <c r="AU29" s="59">
        <f t="shared" si="1"/>
        <v>0</v>
      </c>
      <c r="AV29" s="59">
        <f t="shared" si="2"/>
        <v>0</v>
      </c>
      <c r="AW29" s="59">
        <f t="shared" si="9"/>
        <v>0</v>
      </c>
      <c r="AX29" s="68">
        <f>IFERROR(IF($BS29&gt;=AX$2,(SUMIF('PI Salary Grid'!$B$36:$B$59,'Lab By Fund'!$A:$A,'PI Salary Grid'!AK$36:AK$59)),0),0)</f>
        <v>0</v>
      </c>
      <c r="AY29" s="68">
        <f>IFERROR(IF($BS29&gt;=AY$2,(SUMIF('PI Salary Grid'!$B$36:$B$59,'Lab By Fund'!$A:$A,'PI Salary Grid'!AL$36:AL$59)),0),0)</f>
        <v>0</v>
      </c>
      <c r="AZ29" s="68">
        <f>IFERROR(IF($BS29&gt;=AZ$2,(SUMIF('PI Salary Grid'!$B$36:$B$59,'Lab By Fund'!$A:$A,'PI Salary Grid'!AM$36:AM$59)),0),0)</f>
        <v>0</v>
      </c>
      <c r="BA29" s="68">
        <f>IFERROR(IF($BS29&gt;=BA$2,(SUMIF('PI Salary Grid'!$B$36:$B$59,'Lab By Fund'!$A:$A,'PI Salary Grid'!AN$36:AN$59)),0),0)</f>
        <v>0</v>
      </c>
      <c r="BB29" s="68">
        <f>IFERROR(IF($BS29&gt;=BB$2,(SUMIF('PI Salary Grid'!$B$36:$B$59,'Lab By Fund'!$A:$A,'PI Salary Grid'!AO$36:AO$59)),0),0)</f>
        <v>0</v>
      </c>
      <c r="BC29" s="68">
        <f>IFERROR(IF($BS29&gt;=BC$2,(SUMIF('PI Salary Grid'!$B$36:$B$59,'Lab By Fund'!$A:$A,'PI Salary Grid'!AP$36:AP$59)),0),0)</f>
        <v>0</v>
      </c>
      <c r="BD29" s="68">
        <f>IFERROR(IF($BS29&gt;=BD$2,(SUMIF('PI Salary Grid'!$B$36:$B$59,'Lab By Fund'!$A:$A,'PI Salary Grid'!AQ$36:AQ$59)),0),0)</f>
        <v>0</v>
      </c>
      <c r="BE29" s="68">
        <f>IFERROR(IF($BS29&gt;=BE$2,(SUMIF('PI Salary Grid'!$B$36:$B$59,'Lab By Fund'!$A:$A,'PI Salary Grid'!AR$36:AR$59)),0),0)</f>
        <v>0</v>
      </c>
      <c r="BF29" s="68">
        <f>IFERROR(IF($BS29&gt;=BF$2,(SUMIF('PI Salary Grid'!$B$36:$B$59,'Lab By Fund'!$A:$A,'PI Salary Grid'!AS$36:AS$59)),0),0)</f>
        <v>0</v>
      </c>
      <c r="BG29" s="68">
        <f>IFERROR(IF($BS29&gt;=BG$2,(SUMIF('PI Salary Grid'!$B$36:$B$59,'Lab By Fund'!$A:$A,'PI Salary Grid'!AT$36:AT$59)),0),0)</f>
        <v>0</v>
      </c>
      <c r="BH29" s="68">
        <f>IFERROR(IF($BS29&gt;=BH$2,(SUMIF('PI Salary Grid'!$B$36:$B$59,'Lab By Fund'!$A:$A,'PI Salary Grid'!AU$36:AU$59)),0),0)</f>
        <v>0</v>
      </c>
      <c r="BI29" s="68">
        <f>IFERROR(IF($BS29&gt;=BI$2,(SUMIF('PI Salary Grid'!$B$36:$B$59,'Lab By Fund'!$A:$A,'PI Salary Grid'!AV$36:AV$59)),0),0)</f>
        <v>0</v>
      </c>
      <c r="BJ29" s="60">
        <f t="shared" si="10"/>
        <v>0</v>
      </c>
      <c r="BK29" s="60">
        <f t="shared" si="11"/>
        <v>0</v>
      </c>
      <c r="BL29" s="60">
        <f t="shared" si="12"/>
        <v>0</v>
      </c>
      <c r="BM29" s="60">
        <f t="shared" si="13"/>
        <v>0</v>
      </c>
      <c r="BO29" s="54">
        <f>IFERROR(INDEX('Grants balances'!$G$4:$G$20,MATCH(A29,'Grants balances'!$A$4:$A$20,0)),0)</f>
        <v>0</v>
      </c>
      <c r="BP29" s="61">
        <f t="shared" si="3"/>
        <v>0</v>
      </c>
      <c r="BQ29" s="108">
        <f t="shared" si="14"/>
        <v>0</v>
      </c>
      <c r="BR29" s="70">
        <f t="shared" si="15"/>
        <v>0</v>
      </c>
      <c r="BS29" s="58">
        <f>IFERROR((INDEX(GrantList[Budget End Date],MATCH(A29,GrantList[Fund],0))),0)</f>
        <v>0</v>
      </c>
    </row>
    <row r="30" spans="1:71">
      <c r="A30" s="66">
        <f>'Grants List'!A29</f>
        <v>0</v>
      </c>
      <c r="B30" s="67">
        <f>'Grants List'!D29</f>
        <v>0</v>
      </c>
      <c r="C30" s="109">
        <f>COUNTIF('Lab Distro'!$A$5:$A$447,A30)+COUNTIF('Clinical Team Distro'!$A$5:$A474,A30)</f>
        <v>0</v>
      </c>
      <c r="D30" s="68">
        <f>IFERROR(IF($BS30&gt;=D$2,(SUMIF('Lab Distro'!$A:$A,'Lab By Fund'!$A:$A,'Lab Distro'!W:W)+SUMIF('Clinical Team Distro'!$A:$A,'Lab By Fund'!$A:$A,'Clinical Team Distro'!W:W)),0),0)</f>
        <v>0</v>
      </c>
      <c r="E30" s="68">
        <f>IFERROR(IF($BS30&gt;=E$2,(SUMIF('Lab Distro'!$A:$A,'Lab By Fund'!$A:$A,'Lab Distro'!X:X)+SUMIF('Clinical Team Distro'!$A:$A,'Lab By Fund'!$A:$A,'Clinical Team Distro'!X:X)),0),0)</f>
        <v>0</v>
      </c>
      <c r="F30" s="68">
        <f>IFERROR(IF($BS30&gt;=F$2,(SUMIF('Lab Distro'!$A:$A,'Lab By Fund'!$A:$A,'Lab Distro'!Y:Y)+SUMIF('Clinical Team Distro'!$A:$A,'Lab By Fund'!$A:$A,'Clinical Team Distro'!Y:Y)),0),0)</f>
        <v>0</v>
      </c>
      <c r="G30" s="68">
        <f>IFERROR(IF($BS30&gt;=G$2,(SUMIF('Lab Distro'!$A:$A,'Lab By Fund'!$A:$A,'Lab Distro'!Z:Z)+SUMIF('Clinical Team Distro'!$A:$A,'Lab By Fund'!$A:$A,'Clinical Team Distro'!Z:Z)),0),0)</f>
        <v>0</v>
      </c>
      <c r="H30" s="68">
        <f>IFERROR(IF($BS30&gt;=H$2,(SUMIF('Lab Distro'!$A:$A,'Lab By Fund'!$A:$A,'Lab Distro'!AA:AA)+SUMIF('Clinical Team Distro'!$A:$A,'Lab By Fund'!$A:$A,'Clinical Team Distro'!AA:AA)),0),0)</f>
        <v>0</v>
      </c>
      <c r="I30" s="68">
        <f>IFERROR(IF($BS30&gt;=I$2,(SUMIF('Lab Distro'!$A:$A,'Lab By Fund'!$A:$A,'Lab Distro'!AB:AB)+SUMIF('Clinical Team Distro'!$A:$A,'Lab By Fund'!$A:$A,'Clinical Team Distro'!AB:AB)),0),0)</f>
        <v>0</v>
      </c>
      <c r="J30" s="68">
        <f>IFERROR(IF($BS30&gt;=J$2,(SUMIF('Lab Distro'!$A:$A,'Lab By Fund'!$A:$A,'Lab Distro'!AC:AC)+SUMIF('Clinical Team Distro'!$A:$A,'Lab By Fund'!$A:$A,'Clinical Team Distro'!AC:AC)),0),0)</f>
        <v>0</v>
      </c>
      <c r="K30" s="68">
        <f>IFERROR(IF($BS30&gt;=K$2,(SUMIF('Lab Distro'!$A:$A,'Lab By Fund'!$A:$A,'Lab Distro'!AD:AD)+SUMIF('Clinical Team Distro'!$A:$A,'Lab By Fund'!$A:$A,'Clinical Team Distro'!AD:AD)),0),0)</f>
        <v>0</v>
      </c>
      <c r="L30" s="68">
        <f>IFERROR(IF($BS30&gt;=L$2,(SUMIF('Lab Distro'!$A:$A,'Lab By Fund'!$A:$A,'Lab Distro'!AE:AE)+SUMIF('Clinical Team Distro'!$A:$A,'Lab By Fund'!$A:$A,'Clinical Team Distro'!AE:AE)),0),0)</f>
        <v>0</v>
      </c>
      <c r="M30" s="68">
        <f>IFERROR(IF($BS30&gt;=M$2,(SUMIF('Lab Distro'!$A:$A,'Lab By Fund'!$A:$A,'Lab Distro'!AF:AF)+SUMIF('Clinical Team Distro'!$A:$A,'Lab By Fund'!$A:$A,'Clinical Team Distro'!AF:AF)),0),0)</f>
        <v>0</v>
      </c>
      <c r="N30" s="68">
        <f>IFERROR(IF($BS30&gt;=N$2,(SUMIF('Lab Distro'!$A:$A,'Lab By Fund'!$A:$A,'Lab Distro'!AG:AG)+SUMIF('Clinical Team Distro'!$A:$A,'Lab By Fund'!$A:$A,'Clinical Team Distro'!AG:AG)),0),0)</f>
        <v>0</v>
      </c>
      <c r="O30" s="68">
        <f>IFERROR(IF($BS30&gt;=O$2,(SUMIF('Lab Distro'!$A:$A,'Lab By Fund'!$A:$A,'Lab Distro'!AH:AH)+SUMIF('Clinical Team Distro'!$A:$A,'Lab By Fund'!$A:$A,'Clinical Team Distro'!AH:AH)),0),0)</f>
        <v>0</v>
      </c>
      <c r="P30" s="59">
        <f t="shared" si="16"/>
        <v>0</v>
      </c>
      <c r="Q30" s="59">
        <f t="shared" si="4"/>
        <v>0</v>
      </c>
      <c r="R30" s="59">
        <f t="shared" si="5"/>
        <v>0</v>
      </c>
      <c r="S30" s="69">
        <f>SUMIF('Lab Distro'!$A:$A,'Lab By Fund'!$A:$A,'Lab Distro'!AK:AK)+SUMIF('Clinical Team Distro'!$A:$A,'Lab By Fund'!$A:$A,'Clinical Team Distro'!AK:AK)</f>
        <v>0</v>
      </c>
      <c r="T30" s="69">
        <f>SUMIF('Lab Distro'!$A:$A,'Lab By Fund'!$A:$A,'Lab Distro'!AL:AL)+SUMIF('Clinical Team Distro'!$A:$A,'Lab By Fund'!$A:$A,'Clinical Team Distro'!AL:AL)</f>
        <v>0</v>
      </c>
      <c r="U30" s="69">
        <f>SUMIF('Lab Distro'!$A:$A,'Lab By Fund'!$A:$A,'Lab Distro'!AM:AM)+SUMIF('Clinical Team Distro'!$A:$A,'Lab By Fund'!$A:$A,'Clinical Team Distro'!AM:AM)</f>
        <v>0</v>
      </c>
      <c r="V30" s="69">
        <f>SUMIF('Lab Distro'!$A:$A,'Lab By Fund'!$A:$A,'Lab Distro'!AN:AN)+SUMIF('Clinical Team Distro'!$A:$A,'Lab By Fund'!$A:$A,'Clinical Team Distro'!AN:AN)</f>
        <v>0</v>
      </c>
      <c r="W30" s="69">
        <f>SUMIF('Lab Distro'!$A:$A,'Lab By Fund'!$A:$A,'Lab Distro'!AO:AO)+SUMIF('Clinical Team Distro'!$A:$A,'Lab By Fund'!$A:$A,'Clinical Team Distro'!AO:AO)</f>
        <v>0</v>
      </c>
      <c r="X30" s="69">
        <f>SUMIF('Lab Distro'!$A:$A,'Lab By Fund'!$A:$A,'Lab Distro'!AP:AP)+SUMIF('Clinical Team Distro'!$A:$A,'Lab By Fund'!$A:$A,'Clinical Team Distro'!AP:AP)</f>
        <v>0</v>
      </c>
      <c r="Y30" s="69">
        <f>SUMIF('Lab Distro'!$A:$A,'Lab By Fund'!$A:$A,'Lab Distro'!AQ:AQ)+SUMIF('Clinical Team Distro'!$A:$A,'Lab By Fund'!$A:$A,'Clinical Team Distro'!AQ:AQ)</f>
        <v>0</v>
      </c>
      <c r="Z30" s="69">
        <f>SUMIF('Lab Distro'!$A:$A,'Lab By Fund'!$A:$A,'Lab Distro'!AR:AR)+SUMIF('Clinical Team Distro'!$A:$A,'Lab By Fund'!$A:$A,'Clinical Team Distro'!AR:AR)</f>
        <v>0</v>
      </c>
      <c r="AA30" s="69">
        <f>SUMIF('Lab Distro'!$A:$A,'Lab By Fund'!$A:$A,'Lab Distro'!AS:AS)+SUMIF('Clinical Team Distro'!$A:$A,'Lab By Fund'!$A:$A,'Clinical Team Distro'!AS:AS)</f>
        <v>0</v>
      </c>
      <c r="AB30" s="69">
        <f>SUMIF('Lab Distro'!$A:$A,'Lab By Fund'!$A:$A,'Lab Distro'!AT:AT)+SUMIF('Clinical Team Distro'!$A:$A,'Lab By Fund'!$A:$A,'Clinical Team Distro'!AT:AT)</f>
        <v>0</v>
      </c>
      <c r="AC30" s="69">
        <f>SUMIF('Lab Distro'!$A:$A,'Lab By Fund'!$A:$A,'Lab Distro'!AU:AU)+SUMIF('Clinical Team Distro'!$A:$A,'Lab By Fund'!$A:$A,'Clinical Team Distro'!AU:AU)</f>
        <v>0</v>
      </c>
      <c r="AD30" s="69">
        <f>SUMIF('Lab Distro'!$A:$A,'Lab By Fund'!$A:$A,'Lab Distro'!AV:AV)+SUMIF('Clinical Team Distro'!$A:$A,'Lab By Fund'!$A:$A,'Clinical Team Distro'!AV:AV)</f>
        <v>0</v>
      </c>
      <c r="AE30" s="60">
        <f t="shared" si="6"/>
        <v>0</v>
      </c>
      <c r="AF30" s="60">
        <f t="shared" si="7"/>
        <v>0</v>
      </c>
      <c r="AG30" s="60">
        <f t="shared" si="8"/>
        <v>0</v>
      </c>
      <c r="AH30" s="68">
        <f>IFERROR(IF(BS30&gt;=AH$2,(SUMIF('PI Salary Grid'!$B$36:$B$59,'Lab By Fund'!$A:$A,'PI Salary Grid'!F$36:F$59)),0),0)</f>
        <v>0</v>
      </c>
      <c r="AI30" s="68">
        <f>IFERROR(IF($BS30&gt;=AI$2,(SUMIF('PI Salary Grid'!$B$36:$B$59,'Lab By Fund'!$A:$A,'PI Salary Grid'!G$36:G$59)),0),0)</f>
        <v>0</v>
      </c>
      <c r="AJ30" s="68">
        <f>IFERROR(IF($BS30&gt;=AJ$2,(SUMIF('PI Salary Grid'!$B$36:$B$59,'Lab By Fund'!$A:$A,'PI Salary Grid'!H$36:H$59)),0),0)</f>
        <v>0</v>
      </c>
      <c r="AK30" s="68">
        <f>IFERROR(IF($BS30&gt;=AK$2,(SUMIF('PI Salary Grid'!$B$36:$B$59,'Lab By Fund'!$A:$A,'PI Salary Grid'!I$36:I$59)),0),0)</f>
        <v>0</v>
      </c>
      <c r="AL30" s="68">
        <f>IFERROR(IF($BS30&gt;=AL$2,(SUMIF('PI Salary Grid'!$B$36:$B$59,'Lab By Fund'!$A:$A,'PI Salary Grid'!J$36:J$59)),0),0)</f>
        <v>0</v>
      </c>
      <c r="AM30" s="68">
        <f>IFERROR(IF($BS30&gt;=AM$2,(SUMIF('PI Salary Grid'!$B$36:$B$59,'Lab By Fund'!$A:$A,'PI Salary Grid'!K$36:K$59)),0),0)</f>
        <v>0</v>
      </c>
      <c r="AN30" s="68">
        <f>IFERROR(IF($BS30&gt;=AN$2,(SUMIF('PI Salary Grid'!$B$36:$B$59,'Lab By Fund'!$A:$A,'PI Salary Grid'!L$36:L$59)),0),0)</f>
        <v>0</v>
      </c>
      <c r="AO30" s="68">
        <f>IFERROR(IF($BS30&gt;=AO$2,(SUMIF('PI Salary Grid'!$B$36:$B$59,'Lab By Fund'!$A:$A,'PI Salary Grid'!M$36:M$59)),0),0)</f>
        <v>0</v>
      </c>
      <c r="AP30" s="68">
        <f>IFERROR(IF($BS30&gt;=AP$2,(SUMIF('PI Salary Grid'!$B$36:$B$59,'Lab By Fund'!$A:$A,'PI Salary Grid'!N$36:N$59)),0),0)</f>
        <v>0</v>
      </c>
      <c r="AQ30" s="68">
        <f>IFERROR(IF($BS30&gt;=AQ$2,(SUMIF('PI Salary Grid'!$B$36:$B$59,'Lab By Fund'!$A:$A,'PI Salary Grid'!O$36:O$59)),0),0)</f>
        <v>0</v>
      </c>
      <c r="AR30" s="68">
        <f>IFERROR(IF($BS30&gt;=AR$2,(SUMIF('PI Salary Grid'!$B$36:$B$59,'Lab By Fund'!$A:$A,'PI Salary Grid'!P$36:P$59)),0),0)</f>
        <v>0</v>
      </c>
      <c r="AS30" s="68">
        <f>IFERROR(IF($BS30&gt;=AS$2,(SUMIF('PI Salary Grid'!$B$36:$B$59,'Lab By Fund'!$A:$A,'PI Salary Grid'!Q$36:Q$59)),0),0)</f>
        <v>0</v>
      </c>
      <c r="AT30" s="59">
        <f t="shared" si="0"/>
        <v>0</v>
      </c>
      <c r="AU30" s="59">
        <f t="shared" si="1"/>
        <v>0</v>
      </c>
      <c r="AV30" s="59">
        <f t="shared" si="2"/>
        <v>0</v>
      </c>
      <c r="AW30" s="59">
        <f t="shared" si="9"/>
        <v>0</v>
      </c>
      <c r="AX30" s="68">
        <f>IFERROR(IF($BS30&gt;=AX$2,(SUMIF('PI Salary Grid'!$B$36:$B$59,'Lab By Fund'!$A:$A,'PI Salary Grid'!AK$36:AK$59)),0),0)</f>
        <v>0</v>
      </c>
      <c r="AY30" s="68">
        <f>IFERROR(IF($BS30&gt;=AY$2,(SUMIF('PI Salary Grid'!$B$36:$B$59,'Lab By Fund'!$A:$A,'PI Salary Grid'!AL$36:AL$59)),0),0)</f>
        <v>0</v>
      </c>
      <c r="AZ30" s="68">
        <f>IFERROR(IF($BS30&gt;=AZ$2,(SUMIF('PI Salary Grid'!$B$36:$B$59,'Lab By Fund'!$A:$A,'PI Salary Grid'!AM$36:AM$59)),0),0)</f>
        <v>0</v>
      </c>
      <c r="BA30" s="68">
        <f>IFERROR(IF($BS30&gt;=BA$2,(SUMIF('PI Salary Grid'!$B$36:$B$59,'Lab By Fund'!$A:$A,'PI Salary Grid'!AN$36:AN$59)),0),0)</f>
        <v>0</v>
      </c>
      <c r="BB30" s="68">
        <f>IFERROR(IF($BS30&gt;=BB$2,(SUMIF('PI Salary Grid'!$B$36:$B$59,'Lab By Fund'!$A:$A,'PI Salary Grid'!AO$36:AO$59)),0),0)</f>
        <v>0</v>
      </c>
      <c r="BC30" s="68">
        <f>IFERROR(IF($BS30&gt;=BC$2,(SUMIF('PI Salary Grid'!$B$36:$B$59,'Lab By Fund'!$A:$A,'PI Salary Grid'!AP$36:AP$59)),0),0)</f>
        <v>0</v>
      </c>
      <c r="BD30" s="68">
        <f>IFERROR(IF($BS30&gt;=BD$2,(SUMIF('PI Salary Grid'!$B$36:$B$59,'Lab By Fund'!$A:$A,'PI Salary Grid'!AQ$36:AQ$59)),0),0)</f>
        <v>0</v>
      </c>
      <c r="BE30" s="68">
        <f>IFERROR(IF($BS30&gt;=BE$2,(SUMIF('PI Salary Grid'!$B$36:$B$59,'Lab By Fund'!$A:$A,'PI Salary Grid'!AR$36:AR$59)),0),0)</f>
        <v>0</v>
      </c>
      <c r="BF30" s="68">
        <f>IFERROR(IF($BS30&gt;=BF$2,(SUMIF('PI Salary Grid'!$B$36:$B$59,'Lab By Fund'!$A:$A,'PI Salary Grid'!AS$36:AS$59)),0),0)</f>
        <v>0</v>
      </c>
      <c r="BG30" s="68">
        <f>IFERROR(IF($BS30&gt;=BG$2,(SUMIF('PI Salary Grid'!$B$36:$B$59,'Lab By Fund'!$A:$A,'PI Salary Grid'!AT$36:AT$59)),0),0)</f>
        <v>0</v>
      </c>
      <c r="BH30" s="68">
        <f>IFERROR(IF($BS30&gt;=BH$2,(SUMIF('PI Salary Grid'!$B$36:$B$59,'Lab By Fund'!$A:$A,'PI Salary Grid'!AU$36:AU$59)),0),0)</f>
        <v>0</v>
      </c>
      <c r="BI30" s="68">
        <f>IFERROR(IF($BS30&gt;=BI$2,(SUMIF('PI Salary Grid'!$B$36:$B$59,'Lab By Fund'!$A:$A,'PI Salary Grid'!AV$36:AV$59)),0),0)</f>
        <v>0</v>
      </c>
      <c r="BJ30" s="60">
        <f t="shared" si="10"/>
        <v>0</v>
      </c>
      <c r="BK30" s="60">
        <f t="shared" si="11"/>
        <v>0</v>
      </c>
      <c r="BL30" s="60">
        <f t="shared" si="12"/>
        <v>0</v>
      </c>
      <c r="BM30" s="60">
        <f t="shared" si="13"/>
        <v>0</v>
      </c>
      <c r="BO30" s="54">
        <f>IFERROR(INDEX('Grants balances'!$G$4:$G$20,MATCH(A30,'Grants balances'!$A$4:$A$20,0)),0)</f>
        <v>0</v>
      </c>
      <c r="BP30" s="61">
        <f t="shared" si="3"/>
        <v>0</v>
      </c>
      <c r="BQ30" s="108">
        <f t="shared" si="14"/>
        <v>0</v>
      </c>
      <c r="BR30" s="70">
        <f t="shared" si="15"/>
        <v>0</v>
      </c>
      <c r="BS30" s="58">
        <f>IFERROR((INDEX(GrantList[Budget End Date],MATCH(A30,GrantList[Fund],0))),0)</f>
        <v>0</v>
      </c>
    </row>
    <row r="31" spans="1:71">
      <c r="A31" s="66">
        <f>'Grants List'!A30</f>
        <v>0</v>
      </c>
      <c r="B31" s="67">
        <f>'Grants List'!D30</f>
        <v>0</v>
      </c>
      <c r="C31" s="109">
        <f>COUNTIF('Lab Distro'!$A$5:$A$447,A31)+COUNTIF('Clinical Team Distro'!$A$5:$A475,A31)</f>
        <v>0</v>
      </c>
      <c r="D31" s="68">
        <f>IFERROR(IF($BS31&gt;=D$2,(SUMIF('Lab Distro'!$A:$A,'Lab By Fund'!$A:$A,'Lab Distro'!W:W)+SUMIF('Clinical Team Distro'!$A:$A,'Lab By Fund'!$A:$A,'Clinical Team Distro'!W:W)),0),0)</f>
        <v>0</v>
      </c>
      <c r="E31" s="68">
        <f>IFERROR(IF($BS31&gt;=E$2,(SUMIF('Lab Distro'!$A:$A,'Lab By Fund'!$A:$A,'Lab Distro'!X:X)+SUMIF('Clinical Team Distro'!$A:$A,'Lab By Fund'!$A:$A,'Clinical Team Distro'!X:X)),0),0)</f>
        <v>0</v>
      </c>
      <c r="F31" s="68">
        <f>IFERROR(IF($BS31&gt;=F$2,(SUMIF('Lab Distro'!$A:$A,'Lab By Fund'!$A:$A,'Lab Distro'!Y:Y)+SUMIF('Clinical Team Distro'!$A:$A,'Lab By Fund'!$A:$A,'Clinical Team Distro'!Y:Y)),0),0)</f>
        <v>0</v>
      </c>
      <c r="G31" s="68">
        <f>IFERROR(IF($BS31&gt;=G$2,(SUMIF('Lab Distro'!$A:$A,'Lab By Fund'!$A:$A,'Lab Distro'!Z:Z)+SUMIF('Clinical Team Distro'!$A:$A,'Lab By Fund'!$A:$A,'Clinical Team Distro'!Z:Z)),0),0)</f>
        <v>0</v>
      </c>
      <c r="H31" s="68">
        <f>IFERROR(IF($BS31&gt;=H$2,(SUMIF('Lab Distro'!$A:$A,'Lab By Fund'!$A:$A,'Lab Distro'!AA:AA)+SUMIF('Clinical Team Distro'!$A:$A,'Lab By Fund'!$A:$A,'Clinical Team Distro'!AA:AA)),0),0)</f>
        <v>0</v>
      </c>
      <c r="I31" s="68">
        <f>IFERROR(IF($BS31&gt;=I$2,(SUMIF('Lab Distro'!$A:$A,'Lab By Fund'!$A:$A,'Lab Distro'!AB:AB)+SUMIF('Clinical Team Distro'!$A:$A,'Lab By Fund'!$A:$A,'Clinical Team Distro'!AB:AB)),0),0)</f>
        <v>0</v>
      </c>
      <c r="J31" s="68">
        <f>IFERROR(IF($BS31&gt;=J$2,(SUMIF('Lab Distro'!$A:$A,'Lab By Fund'!$A:$A,'Lab Distro'!AC:AC)+SUMIF('Clinical Team Distro'!$A:$A,'Lab By Fund'!$A:$A,'Clinical Team Distro'!AC:AC)),0),0)</f>
        <v>0</v>
      </c>
      <c r="K31" s="68">
        <f>IFERROR(IF($BS31&gt;=K$2,(SUMIF('Lab Distro'!$A:$A,'Lab By Fund'!$A:$A,'Lab Distro'!AD:AD)+SUMIF('Clinical Team Distro'!$A:$A,'Lab By Fund'!$A:$A,'Clinical Team Distro'!AD:AD)),0),0)</f>
        <v>0</v>
      </c>
      <c r="L31" s="68">
        <f>IFERROR(IF($BS31&gt;=L$2,(SUMIF('Lab Distro'!$A:$A,'Lab By Fund'!$A:$A,'Lab Distro'!AE:AE)+SUMIF('Clinical Team Distro'!$A:$A,'Lab By Fund'!$A:$A,'Clinical Team Distro'!AE:AE)),0),0)</f>
        <v>0</v>
      </c>
      <c r="M31" s="68">
        <f>IFERROR(IF($BS31&gt;=M$2,(SUMIF('Lab Distro'!$A:$A,'Lab By Fund'!$A:$A,'Lab Distro'!AF:AF)+SUMIF('Clinical Team Distro'!$A:$A,'Lab By Fund'!$A:$A,'Clinical Team Distro'!AF:AF)),0),0)</f>
        <v>0</v>
      </c>
      <c r="N31" s="68">
        <f>IFERROR(IF($BS31&gt;=N$2,(SUMIF('Lab Distro'!$A:$A,'Lab By Fund'!$A:$A,'Lab Distro'!AG:AG)+SUMIF('Clinical Team Distro'!$A:$A,'Lab By Fund'!$A:$A,'Clinical Team Distro'!AG:AG)),0),0)</f>
        <v>0</v>
      </c>
      <c r="O31" s="68">
        <f>IFERROR(IF($BS31&gt;=O$2,(SUMIF('Lab Distro'!$A:$A,'Lab By Fund'!$A:$A,'Lab Distro'!AH:AH)+SUMIF('Clinical Team Distro'!$A:$A,'Lab By Fund'!$A:$A,'Clinical Team Distro'!AH:AH)),0),0)</f>
        <v>0</v>
      </c>
      <c r="P31" s="59">
        <f t="shared" si="16"/>
        <v>0</v>
      </c>
      <c r="Q31" s="59">
        <f t="shared" si="4"/>
        <v>0</v>
      </c>
      <c r="R31" s="59">
        <f t="shared" si="5"/>
        <v>0</v>
      </c>
      <c r="S31" s="69">
        <f>SUMIF('Lab Distro'!$A:$A,'Lab By Fund'!$A:$A,'Lab Distro'!AK:AK)+SUMIF('Clinical Team Distro'!$A:$A,'Lab By Fund'!$A:$A,'Clinical Team Distro'!AK:AK)</f>
        <v>0</v>
      </c>
      <c r="T31" s="69">
        <f>SUMIF('Lab Distro'!$A:$A,'Lab By Fund'!$A:$A,'Lab Distro'!AL:AL)+SUMIF('Clinical Team Distro'!$A:$A,'Lab By Fund'!$A:$A,'Clinical Team Distro'!AL:AL)</f>
        <v>0</v>
      </c>
      <c r="U31" s="69">
        <f>SUMIF('Lab Distro'!$A:$A,'Lab By Fund'!$A:$A,'Lab Distro'!AM:AM)+SUMIF('Clinical Team Distro'!$A:$A,'Lab By Fund'!$A:$A,'Clinical Team Distro'!AM:AM)</f>
        <v>0</v>
      </c>
      <c r="V31" s="69">
        <f>SUMIF('Lab Distro'!$A:$A,'Lab By Fund'!$A:$A,'Lab Distro'!AN:AN)+SUMIF('Clinical Team Distro'!$A:$A,'Lab By Fund'!$A:$A,'Clinical Team Distro'!AN:AN)</f>
        <v>0</v>
      </c>
      <c r="W31" s="69">
        <f>SUMIF('Lab Distro'!$A:$A,'Lab By Fund'!$A:$A,'Lab Distro'!AO:AO)+SUMIF('Clinical Team Distro'!$A:$A,'Lab By Fund'!$A:$A,'Clinical Team Distro'!AO:AO)</f>
        <v>0</v>
      </c>
      <c r="X31" s="69">
        <f>SUMIF('Lab Distro'!$A:$A,'Lab By Fund'!$A:$A,'Lab Distro'!AP:AP)+SUMIF('Clinical Team Distro'!$A:$A,'Lab By Fund'!$A:$A,'Clinical Team Distro'!AP:AP)</f>
        <v>0</v>
      </c>
      <c r="Y31" s="69">
        <f>SUMIF('Lab Distro'!$A:$A,'Lab By Fund'!$A:$A,'Lab Distro'!AQ:AQ)+SUMIF('Clinical Team Distro'!$A:$A,'Lab By Fund'!$A:$A,'Clinical Team Distro'!AQ:AQ)</f>
        <v>0</v>
      </c>
      <c r="Z31" s="69">
        <f>SUMIF('Lab Distro'!$A:$A,'Lab By Fund'!$A:$A,'Lab Distro'!AR:AR)+SUMIF('Clinical Team Distro'!$A:$A,'Lab By Fund'!$A:$A,'Clinical Team Distro'!AR:AR)</f>
        <v>0</v>
      </c>
      <c r="AA31" s="69">
        <f>SUMIF('Lab Distro'!$A:$A,'Lab By Fund'!$A:$A,'Lab Distro'!AS:AS)+SUMIF('Clinical Team Distro'!$A:$A,'Lab By Fund'!$A:$A,'Clinical Team Distro'!AS:AS)</f>
        <v>0</v>
      </c>
      <c r="AB31" s="69">
        <f>SUMIF('Lab Distro'!$A:$A,'Lab By Fund'!$A:$A,'Lab Distro'!AT:AT)+SUMIF('Clinical Team Distro'!$A:$A,'Lab By Fund'!$A:$A,'Clinical Team Distro'!AT:AT)</f>
        <v>0</v>
      </c>
      <c r="AC31" s="69">
        <f>SUMIF('Lab Distro'!$A:$A,'Lab By Fund'!$A:$A,'Lab Distro'!AU:AU)+SUMIF('Clinical Team Distro'!$A:$A,'Lab By Fund'!$A:$A,'Clinical Team Distro'!AU:AU)</f>
        <v>0</v>
      </c>
      <c r="AD31" s="69">
        <f>SUMIF('Lab Distro'!$A:$A,'Lab By Fund'!$A:$A,'Lab Distro'!AV:AV)+SUMIF('Clinical Team Distro'!$A:$A,'Lab By Fund'!$A:$A,'Clinical Team Distro'!AV:AV)</f>
        <v>0</v>
      </c>
      <c r="AE31" s="60">
        <f t="shared" si="6"/>
        <v>0</v>
      </c>
      <c r="AF31" s="60">
        <f t="shared" si="7"/>
        <v>0</v>
      </c>
      <c r="AG31" s="60">
        <f t="shared" si="8"/>
        <v>0</v>
      </c>
      <c r="AH31" s="68">
        <f>IFERROR(IF(BS31&gt;=AH$2,(SUMIF('PI Salary Grid'!$B$36:$B$59,'Lab By Fund'!$A:$A,'PI Salary Grid'!F$36:F$59)),0),0)</f>
        <v>0</v>
      </c>
      <c r="AI31" s="68">
        <f>IFERROR(IF($BS31&gt;=AI$2,(SUMIF('PI Salary Grid'!$B$36:$B$59,'Lab By Fund'!$A:$A,'PI Salary Grid'!G$36:G$59)),0),0)</f>
        <v>0</v>
      </c>
      <c r="AJ31" s="68">
        <f>IFERROR(IF($BS31&gt;=AJ$2,(SUMIF('PI Salary Grid'!$B$36:$B$59,'Lab By Fund'!$A:$A,'PI Salary Grid'!H$36:H$59)),0),0)</f>
        <v>0</v>
      </c>
      <c r="AK31" s="68">
        <f>IFERROR(IF($BS31&gt;=AK$2,(SUMIF('PI Salary Grid'!$B$36:$B$59,'Lab By Fund'!$A:$A,'PI Salary Grid'!I$36:I$59)),0),0)</f>
        <v>0</v>
      </c>
      <c r="AL31" s="68">
        <f>IFERROR(IF($BS31&gt;=AL$2,(SUMIF('PI Salary Grid'!$B$36:$B$59,'Lab By Fund'!$A:$A,'PI Salary Grid'!J$36:J$59)),0),0)</f>
        <v>0</v>
      </c>
      <c r="AM31" s="68">
        <f>IFERROR(IF($BS31&gt;=AM$2,(SUMIF('PI Salary Grid'!$B$36:$B$59,'Lab By Fund'!$A:$A,'PI Salary Grid'!K$36:K$59)),0),0)</f>
        <v>0</v>
      </c>
      <c r="AN31" s="68">
        <f>IFERROR(IF($BS31&gt;=AN$2,(SUMIF('PI Salary Grid'!$B$36:$B$59,'Lab By Fund'!$A:$A,'PI Salary Grid'!L$36:L$59)),0),0)</f>
        <v>0</v>
      </c>
      <c r="AO31" s="68">
        <f>IFERROR(IF($BS31&gt;=AO$2,(SUMIF('PI Salary Grid'!$B$36:$B$59,'Lab By Fund'!$A:$A,'PI Salary Grid'!M$36:M$59)),0),0)</f>
        <v>0</v>
      </c>
      <c r="AP31" s="68">
        <f>IFERROR(IF($BS31&gt;=AP$2,(SUMIF('PI Salary Grid'!$B$36:$B$59,'Lab By Fund'!$A:$A,'PI Salary Grid'!N$36:N$59)),0),0)</f>
        <v>0</v>
      </c>
      <c r="AQ31" s="68">
        <f>IFERROR(IF($BS31&gt;=AQ$2,(SUMIF('PI Salary Grid'!$B$36:$B$59,'Lab By Fund'!$A:$A,'PI Salary Grid'!O$36:O$59)),0),0)</f>
        <v>0</v>
      </c>
      <c r="AR31" s="68">
        <f>IFERROR(IF($BS31&gt;=AR$2,(SUMIF('PI Salary Grid'!$B$36:$B$59,'Lab By Fund'!$A:$A,'PI Salary Grid'!P$36:P$59)),0),0)</f>
        <v>0</v>
      </c>
      <c r="AS31" s="68">
        <f>IFERROR(IF($BS31&gt;=AS$2,(SUMIF('PI Salary Grid'!$B$36:$B$59,'Lab By Fund'!$A:$A,'PI Salary Grid'!Q$36:Q$59)),0),0)</f>
        <v>0</v>
      </c>
      <c r="AT31" s="59">
        <f t="shared" si="0"/>
        <v>0</v>
      </c>
      <c r="AU31" s="59">
        <f t="shared" si="1"/>
        <v>0</v>
      </c>
      <c r="AV31" s="59">
        <f t="shared" si="2"/>
        <v>0</v>
      </c>
      <c r="AW31" s="59">
        <f t="shared" si="9"/>
        <v>0</v>
      </c>
      <c r="AX31" s="68">
        <f>IFERROR(IF($BS31&gt;=AX$2,(SUMIF('PI Salary Grid'!$B$36:$B$59,'Lab By Fund'!$A:$A,'PI Salary Grid'!AK$36:AK$59)),0),0)</f>
        <v>0</v>
      </c>
      <c r="AY31" s="68">
        <f>IFERROR(IF($BS31&gt;=AY$2,(SUMIF('PI Salary Grid'!$B$36:$B$59,'Lab By Fund'!$A:$A,'PI Salary Grid'!AL$36:AL$59)),0),0)</f>
        <v>0</v>
      </c>
      <c r="AZ31" s="68">
        <f>IFERROR(IF($BS31&gt;=AZ$2,(SUMIF('PI Salary Grid'!$B$36:$B$59,'Lab By Fund'!$A:$A,'PI Salary Grid'!AM$36:AM$59)),0),0)</f>
        <v>0</v>
      </c>
      <c r="BA31" s="68">
        <f>IFERROR(IF($BS31&gt;=BA$2,(SUMIF('PI Salary Grid'!$B$36:$B$59,'Lab By Fund'!$A:$A,'PI Salary Grid'!AN$36:AN$59)),0),0)</f>
        <v>0</v>
      </c>
      <c r="BB31" s="68">
        <f>IFERROR(IF($BS31&gt;=BB$2,(SUMIF('PI Salary Grid'!$B$36:$B$59,'Lab By Fund'!$A:$A,'PI Salary Grid'!AO$36:AO$59)),0),0)</f>
        <v>0</v>
      </c>
      <c r="BC31" s="68">
        <f>IFERROR(IF($BS31&gt;=BC$2,(SUMIF('PI Salary Grid'!$B$36:$B$59,'Lab By Fund'!$A:$A,'PI Salary Grid'!AP$36:AP$59)),0),0)</f>
        <v>0</v>
      </c>
      <c r="BD31" s="68">
        <f>IFERROR(IF($BS31&gt;=BD$2,(SUMIF('PI Salary Grid'!$B$36:$B$59,'Lab By Fund'!$A:$A,'PI Salary Grid'!AQ$36:AQ$59)),0),0)</f>
        <v>0</v>
      </c>
      <c r="BE31" s="68">
        <f>IFERROR(IF($BS31&gt;=BE$2,(SUMIF('PI Salary Grid'!$B$36:$B$59,'Lab By Fund'!$A:$A,'PI Salary Grid'!AR$36:AR$59)),0),0)</f>
        <v>0</v>
      </c>
      <c r="BF31" s="68">
        <f>IFERROR(IF($BS31&gt;=BF$2,(SUMIF('PI Salary Grid'!$B$36:$B$59,'Lab By Fund'!$A:$A,'PI Salary Grid'!AS$36:AS$59)),0),0)</f>
        <v>0</v>
      </c>
      <c r="BG31" s="68">
        <f>IFERROR(IF($BS31&gt;=BG$2,(SUMIF('PI Salary Grid'!$B$36:$B$59,'Lab By Fund'!$A:$A,'PI Salary Grid'!AT$36:AT$59)),0),0)</f>
        <v>0</v>
      </c>
      <c r="BH31" s="68">
        <f>IFERROR(IF($BS31&gt;=BH$2,(SUMIF('PI Salary Grid'!$B$36:$B$59,'Lab By Fund'!$A:$A,'PI Salary Grid'!AU$36:AU$59)),0),0)</f>
        <v>0</v>
      </c>
      <c r="BI31" s="68">
        <f>IFERROR(IF($BS31&gt;=BI$2,(SUMIF('PI Salary Grid'!$B$36:$B$59,'Lab By Fund'!$A:$A,'PI Salary Grid'!AV$36:AV$59)),0),0)</f>
        <v>0</v>
      </c>
      <c r="BJ31" s="60">
        <f t="shared" si="10"/>
        <v>0</v>
      </c>
      <c r="BK31" s="60">
        <f t="shared" si="11"/>
        <v>0</v>
      </c>
      <c r="BL31" s="60">
        <f t="shared" si="12"/>
        <v>0</v>
      </c>
      <c r="BM31" s="60">
        <f t="shared" si="13"/>
        <v>0</v>
      </c>
      <c r="BO31" s="54">
        <f>IFERROR(INDEX('Grants balances'!$G$4:$G$20,MATCH(A31,'Grants balances'!$A$4:$A$20,0)),0)</f>
        <v>0</v>
      </c>
      <c r="BP31" s="61">
        <f t="shared" si="3"/>
        <v>0</v>
      </c>
      <c r="BQ31" s="108">
        <f t="shared" si="14"/>
        <v>0</v>
      </c>
      <c r="BR31" s="70">
        <f t="shared" si="15"/>
        <v>0</v>
      </c>
      <c r="BS31" s="58">
        <f>IFERROR((INDEX(GrantList[Budget End Date],MATCH(A31,GrantList[Fund],0))),0)</f>
        <v>0</v>
      </c>
    </row>
    <row r="32" spans="1:71">
      <c r="A32" s="66">
        <f>'Grants List'!A31</f>
        <v>0</v>
      </c>
      <c r="B32" s="67">
        <f>'Grants List'!D31</f>
        <v>0</v>
      </c>
      <c r="C32" s="109">
        <f>COUNTIF('Lab Distro'!$A$5:$A$447,A32)+COUNTIF('Clinical Team Distro'!$A$5:$A476,A32)</f>
        <v>0</v>
      </c>
      <c r="D32" s="68">
        <f>IFERROR(IF($BS32&gt;=D$2,(SUMIF('Lab Distro'!$A:$A,'Lab By Fund'!$A:$A,'Lab Distro'!W:W)+SUMIF('Clinical Team Distro'!$A:$A,'Lab By Fund'!$A:$A,'Clinical Team Distro'!W:W)),0),0)</f>
        <v>0</v>
      </c>
      <c r="E32" s="68">
        <f>IFERROR(IF($BS32&gt;=E$2,(SUMIF('Lab Distro'!$A:$A,'Lab By Fund'!$A:$A,'Lab Distro'!X:X)+SUMIF('Clinical Team Distro'!$A:$A,'Lab By Fund'!$A:$A,'Clinical Team Distro'!X:X)),0),0)</f>
        <v>0</v>
      </c>
      <c r="F32" s="68">
        <f>IFERROR(IF($BS32&gt;=F$2,(SUMIF('Lab Distro'!$A:$A,'Lab By Fund'!$A:$A,'Lab Distro'!Y:Y)+SUMIF('Clinical Team Distro'!$A:$A,'Lab By Fund'!$A:$A,'Clinical Team Distro'!Y:Y)),0),0)</f>
        <v>0</v>
      </c>
      <c r="G32" s="68">
        <f>IFERROR(IF($BS32&gt;=G$2,(SUMIF('Lab Distro'!$A:$A,'Lab By Fund'!$A:$A,'Lab Distro'!Z:Z)+SUMIF('Clinical Team Distro'!$A:$A,'Lab By Fund'!$A:$A,'Clinical Team Distro'!Z:Z)),0),0)</f>
        <v>0</v>
      </c>
      <c r="H32" s="68">
        <f>IFERROR(IF($BS32&gt;=H$2,(SUMIF('Lab Distro'!$A:$A,'Lab By Fund'!$A:$A,'Lab Distro'!AA:AA)+SUMIF('Clinical Team Distro'!$A:$A,'Lab By Fund'!$A:$A,'Clinical Team Distro'!AA:AA)),0),0)</f>
        <v>0</v>
      </c>
      <c r="I32" s="68">
        <f>IFERROR(IF($BS32&gt;=I$2,(SUMIF('Lab Distro'!$A:$A,'Lab By Fund'!$A:$A,'Lab Distro'!AB:AB)+SUMIF('Clinical Team Distro'!$A:$A,'Lab By Fund'!$A:$A,'Clinical Team Distro'!AB:AB)),0),0)</f>
        <v>0</v>
      </c>
      <c r="J32" s="68">
        <f>IFERROR(IF($BS32&gt;=J$2,(SUMIF('Lab Distro'!$A:$A,'Lab By Fund'!$A:$A,'Lab Distro'!AC:AC)+SUMIF('Clinical Team Distro'!$A:$A,'Lab By Fund'!$A:$A,'Clinical Team Distro'!AC:AC)),0),0)</f>
        <v>0</v>
      </c>
      <c r="K32" s="68">
        <f>IFERROR(IF($BS32&gt;=K$2,(SUMIF('Lab Distro'!$A:$A,'Lab By Fund'!$A:$A,'Lab Distro'!AD:AD)+SUMIF('Clinical Team Distro'!$A:$A,'Lab By Fund'!$A:$A,'Clinical Team Distro'!AD:AD)),0),0)</f>
        <v>0</v>
      </c>
      <c r="L32" s="68">
        <f>IFERROR(IF($BS32&gt;=L$2,(SUMIF('Lab Distro'!$A:$A,'Lab By Fund'!$A:$A,'Lab Distro'!AE:AE)+SUMIF('Clinical Team Distro'!$A:$A,'Lab By Fund'!$A:$A,'Clinical Team Distro'!AE:AE)),0),0)</f>
        <v>0</v>
      </c>
      <c r="M32" s="68">
        <f>IFERROR(IF($BS32&gt;=M$2,(SUMIF('Lab Distro'!$A:$A,'Lab By Fund'!$A:$A,'Lab Distro'!AF:AF)+SUMIF('Clinical Team Distro'!$A:$A,'Lab By Fund'!$A:$A,'Clinical Team Distro'!AF:AF)),0),0)</f>
        <v>0</v>
      </c>
      <c r="N32" s="68">
        <f>IFERROR(IF($BS32&gt;=N$2,(SUMIF('Lab Distro'!$A:$A,'Lab By Fund'!$A:$A,'Lab Distro'!AG:AG)+SUMIF('Clinical Team Distro'!$A:$A,'Lab By Fund'!$A:$A,'Clinical Team Distro'!AG:AG)),0),0)</f>
        <v>0</v>
      </c>
      <c r="O32" s="68">
        <f>IFERROR(IF($BS32&gt;=O$2,(SUMIF('Lab Distro'!$A:$A,'Lab By Fund'!$A:$A,'Lab Distro'!AH:AH)+SUMIF('Clinical Team Distro'!$A:$A,'Lab By Fund'!$A:$A,'Clinical Team Distro'!AH:AH)),0),0)</f>
        <v>0</v>
      </c>
      <c r="P32" s="59">
        <f t="shared" si="16"/>
        <v>0</v>
      </c>
      <c r="Q32" s="59">
        <f t="shared" si="4"/>
        <v>0</v>
      </c>
      <c r="R32" s="59">
        <f t="shared" si="5"/>
        <v>0</v>
      </c>
      <c r="S32" s="69">
        <f>SUMIF('Lab Distro'!$A:$A,'Lab By Fund'!$A:$A,'Lab Distro'!AK:AK)+SUMIF('Clinical Team Distro'!$A:$A,'Lab By Fund'!$A:$A,'Clinical Team Distro'!AK:AK)</f>
        <v>0</v>
      </c>
      <c r="T32" s="69">
        <f>SUMIF('Lab Distro'!$A:$A,'Lab By Fund'!$A:$A,'Lab Distro'!AL:AL)+SUMIF('Clinical Team Distro'!$A:$A,'Lab By Fund'!$A:$A,'Clinical Team Distro'!AL:AL)</f>
        <v>0</v>
      </c>
      <c r="U32" s="69">
        <f>SUMIF('Lab Distro'!$A:$A,'Lab By Fund'!$A:$A,'Lab Distro'!AM:AM)+SUMIF('Clinical Team Distro'!$A:$A,'Lab By Fund'!$A:$A,'Clinical Team Distro'!AM:AM)</f>
        <v>0</v>
      </c>
      <c r="V32" s="69">
        <f>SUMIF('Lab Distro'!$A:$A,'Lab By Fund'!$A:$A,'Lab Distro'!AN:AN)+SUMIF('Clinical Team Distro'!$A:$A,'Lab By Fund'!$A:$A,'Clinical Team Distro'!AN:AN)</f>
        <v>0</v>
      </c>
      <c r="W32" s="69">
        <f>SUMIF('Lab Distro'!$A:$A,'Lab By Fund'!$A:$A,'Lab Distro'!AO:AO)+SUMIF('Clinical Team Distro'!$A:$A,'Lab By Fund'!$A:$A,'Clinical Team Distro'!AO:AO)</f>
        <v>0</v>
      </c>
      <c r="X32" s="69">
        <f>SUMIF('Lab Distro'!$A:$A,'Lab By Fund'!$A:$A,'Lab Distro'!AP:AP)+SUMIF('Clinical Team Distro'!$A:$A,'Lab By Fund'!$A:$A,'Clinical Team Distro'!AP:AP)</f>
        <v>0</v>
      </c>
      <c r="Y32" s="69">
        <f>SUMIF('Lab Distro'!$A:$A,'Lab By Fund'!$A:$A,'Lab Distro'!AQ:AQ)+SUMIF('Clinical Team Distro'!$A:$A,'Lab By Fund'!$A:$A,'Clinical Team Distro'!AQ:AQ)</f>
        <v>0</v>
      </c>
      <c r="Z32" s="69">
        <f>SUMIF('Lab Distro'!$A:$A,'Lab By Fund'!$A:$A,'Lab Distro'!AR:AR)+SUMIF('Clinical Team Distro'!$A:$A,'Lab By Fund'!$A:$A,'Clinical Team Distro'!AR:AR)</f>
        <v>0</v>
      </c>
      <c r="AA32" s="69">
        <f>SUMIF('Lab Distro'!$A:$A,'Lab By Fund'!$A:$A,'Lab Distro'!AS:AS)+SUMIF('Clinical Team Distro'!$A:$A,'Lab By Fund'!$A:$A,'Clinical Team Distro'!AS:AS)</f>
        <v>0</v>
      </c>
      <c r="AB32" s="69">
        <f>SUMIF('Lab Distro'!$A:$A,'Lab By Fund'!$A:$A,'Lab Distro'!AT:AT)+SUMIF('Clinical Team Distro'!$A:$A,'Lab By Fund'!$A:$A,'Clinical Team Distro'!AT:AT)</f>
        <v>0</v>
      </c>
      <c r="AC32" s="69">
        <f>SUMIF('Lab Distro'!$A:$A,'Lab By Fund'!$A:$A,'Lab Distro'!AU:AU)+SUMIF('Clinical Team Distro'!$A:$A,'Lab By Fund'!$A:$A,'Clinical Team Distro'!AU:AU)</f>
        <v>0</v>
      </c>
      <c r="AD32" s="69">
        <f>SUMIF('Lab Distro'!$A:$A,'Lab By Fund'!$A:$A,'Lab Distro'!AV:AV)+SUMIF('Clinical Team Distro'!$A:$A,'Lab By Fund'!$A:$A,'Clinical Team Distro'!AV:AV)</f>
        <v>0</v>
      </c>
      <c r="AE32" s="60">
        <f t="shared" si="6"/>
        <v>0</v>
      </c>
      <c r="AF32" s="60">
        <f t="shared" si="7"/>
        <v>0</v>
      </c>
      <c r="AG32" s="60">
        <f t="shared" si="8"/>
        <v>0</v>
      </c>
      <c r="AH32" s="68">
        <f>IFERROR(IF(BS32&gt;=AH$2,(SUMIF('PI Salary Grid'!$B$36:$B$59,'Lab By Fund'!$A:$A,'PI Salary Grid'!F$36:F$59)),0),0)</f>
        <v>0</v>
      </c>
      <c r="AI32" s="68">
        <f>IFERROR(IF($BS32&gt;=AI$2,(SUMIF('PI Salary Grid'!$B$36:$B$59,'Lab By Fund'!$A:$A,'PI Salary Grid'!G$36:G$59)),0),0)</f>
        <v>0</v>
      </c>
      <c r="AJ32" s="68">
        <f>IFERROR(IF($BS32&gt;=AJ$2,(SUMIF('PI Salary Grid'!$B$36:$B$59,'Lab By Fund'!$A:$A,'PI Salary Grid'!H$36:H$59)),0),0)</f>
        <v>0</v>
      </c>
      <c r="AK32" s="68">
        <f>IFERROR(IF($BS32&gt;=AK$2,(SUMIF('PI Salary Grid'!$B$36:$B$59,'Lab By Fund'!$A:$A,'PI Salary Grid'!I$36:I$59)),0),0)</f>
        <v>0</v>
      </c>
      <c r="AL32" s="68">
        <f>IFERROR(IF($BS32&gt;=AL$2,(SUMIF('PI Salary Grid'!$B$36:$B$59,'Lab By Fund'!$A:$A,'PI Salary Grid'!J$36:J$59)),0),0)</f>
        <v>0</v>
      </c>
      <c r="AM32" s="68">
        <f>IFERROR(IF($BS32&gt;=AM$2,(SUMIF('PI Salary Grid'!$B$36:$B$59,'Lab By Fund'!$A:$A,'PI Salary Grid'!K$36:K$59)),0),0)</f>
        <v>0</v>
      </c>
      <c r="AN32" s="68">
        <f>IFERROR(IF($BS32&gt;=AN$2,(SUMIF('PI Salary Grid'!$B$36:$B$59,'Lab By Fund'!$A:$A,'PI Salary Grid'!L$36:L$59)),0),0)</f>
        <v>0</v>
      </c>
      <c r="AO32" s="68">
        <f>IFERROR(IF($BS32&gt;=AO$2,(SUMIF('PI Salary Grid'!$B$36:$B$59,'Lab By Fund'!$A:$A,'PI Salary Grid'!M$36:M$59)),0),0)</f>
        <v>0</v>
      </c>
      <c r="AP32" s="68">
        <f>IFERROR(IF($BS32&gt;=AP$2,(SUMIF('PI Salary Grid'!$B$36:$B$59,'Lab By Fund'!$A:$A,'PI Salary Grid'!N$36:N$59)),0),0)</f>
        <v>0</v>
      </c>
      <c r="AQ32" s="68">
        <f>IFERROR(IF($BS32&gt;=AQ$2,(SUMIF('PI Salary Grid'!$B$36:$B$59,'Lab By Fund'!$A:$A,'PI Salary Grid'!O$36:O$59)),0),0)</f>
        <v>0</v>
      </c>
      <c r="AR32" s="68">
        <f>IFERROR(IF($BS32&gt;=AR$2,(SUMIF('PI Salary Grid'!$B$36:$B$59,'Lab By Fund'!$A:$A,'PI Salary Grid'!P$36:P$59)),0),0)</f>
        <v>0</v>
      </c>
      <c r="AS32" s="68">
        <f>IFERROR(IF($BS32&gt;=AS$2,(SUMIF('PI Salary Grid'!$B$36:$B$59,'Lab By Fund'!$A:$A,'PI Salary Grid'!Q$36:Q$59)),0),0)</f>
        <v>0</v>
      </c>
      <c r="AT32" s="59">
        <f t="shared" si="0"/>
        <v>0</v>
      </c>
      <c r="AU32" s="59">
        <f t="shared" si="1"/>
        <v>0</v>
      </c>
      <c r="AV32" s="59">
        <f t="shared" si="2"/>
        <v>0</v>
      </c>
      <c r="AW32" s="59">
        <f t="shared" si="9"/>
        <v>0</v>
      </c>
      <c r="AX32" s="68">
        <f>IFERROR(IF($BS32&gt;=AX$2,(SUMIF('PI Salary Grid'!$B$36:$B$59,'Lab By Fund'!$A:$A,'PI Salary Grid'!AK$36:AK$59)),0),0)</f>
        <v>0</v>
      </c>
      <c r="AY32" s="68">
        <f>IFERROR(IF($BS32&gt;=AY$2,(SUMIF('PI Salary Grid'!$B$36:$B$59,'Lab By Fund'!$A:$A,'PI Salary Grid'!AL$36:AL$59)),0),0)</f>
        <v>0</v>
      </c>
      <c r="AZ32" s="68">
        <f>IFERROR(IF($BS32&gt;=AZ$2,(SUMIF('PI Salary Grid'!$B$36:$B$59,'Lab By Fund'!$A:$A,'PI Salary Grid'!AM$36:AM$59)),0),0)</f>
        <v>0</v>
      </c>
      <c r="BA32" s="68">
        <f>IFERROR(IF($BS32&gt;=BA$2,(SUMIF('PI Salary Grid'!$B$36:$B$59,'Lab By Fund'!$A:$A,'PI Salary Grid'!AN$36:AN$59)),0),0)</f>
        <v>0</v>
      </c>
      <c r="BB32" s="68">
        <f>IFERROR(IF($BS32&gt;=BB$2,(SUMIF('PI Salary Grid'!$B$36:$B$59,'Lab By Fund'!$A:$A,'PI Salary Grid'!AO$36:AO$59)),0),0)</f>
        <v>0</v>
      </c>
      <c r="BC32" s="68">
        <f>IFERROR(IF($BS32&gt;=BC$2,(SUMIF('PI Salary Grid'!$B$36:$B$59,'Lab By Fund'!$A:$A,'PI Salary Grid'!AP$36:AP$59)),0),0)</f>
        <v>0</v>
      </c>
      <c r="BD32" s="68">
        <f>IFERROR(IF($BS32&gt;=BD$2,(SUMIF('PI Salary Grid'!$B$36:$B$59,'Lab By Fund'!$A:$A,'PI Salary Grid'!AQ$36:AQ$59)),0),0)</f>
        <v>0</v>
      </c>
      <c r="BE32" s="68">
        <f>IFERROR(IF($BS32&gt;=BE$2,(SUMIF('PI Salary Grid'!$B$36:$B$59,'Lab By Fund'!$A:$A,'PI Salary Grid'!AR$36:AR$59)),0),0)</f>
        <v>0</v>
      </c>
      <c r="BF32" s="68">
        <f>IFERROR(IF($BS32&gt;=BF$2,(SUMIF('PI Salary Grid'!$B$36:$B$59,'Lab By Fund'!$A:$A,'PI Salary Grid'!AS$36:AS$59)),0),0)</f>
        <v>0</v>
      </c>
      <c r="BG32" s="68">
        <f>IFERROR(IF($BS32&gt;=BG$2,(SUMIF('PI Salary Grid'!$B$36:$B$59,'Lab By Fund'!$A:$A,'PI Salary Grid'!AT$36:AT$59)),0),0)</f>
        <v>0</v>
      </c>
      <c r="BH32" s="68">
        <f>IFERROR(IF($BS32&gt;=BH$2,(SUMIF('PI Salary Grid'!$B$36:$B$59,'Lab By Fund'!$A:$A,'PI Salary Grid'!AU$36:AU$59)),0),0)</f>
        <v>0</v>
      </c>
      <c r="BI32" s="68">
        <f>IFERROR(IF($BS32&gt;=BI$2,(SUMIF('PI Salary Grid'!$B$36:$B$59,'Lab By Fund'!$A:$A,'PI Salary Grid'!AV$36:AV$59)),0),0)</f>
        <v>0</v>
      </c>
      <c r="BJ32" s="60">
        <f t="shared" si="10"/>
        <v>0</v>
      </c>
      <c r="BK32" s="60">
        <f t="shared" si="11"/>
        <v>0</v>
      </c>
      <c r="BL32" s="60">
        <f t="shared" si="12"/>
        <v>0</v>
      </c>
      <c r="BM32" s="60">
        <f t="shared" si="13"/>
        <v>0</v>
      </c>
      <c r="BO32" s="54">
        <f>IFERROR(INDEX('Grants balances'!$G$4:$G$20,MATCH(A32,'Grants balances'!$A$4:$A$20,0)),0)</f>
        <v>0</v>
      </c>
      <c r="BP32" s="61">
        <f t="shared" si="3"/>
        <v>0</v>
      </c>
      <c r="BQ32" s="108">
        <f t="shared" si="14"/>
        <v>0</v>
      </c>
      <c r="BR32" s="70">
        <f t="shared" si="15"/>
        <v>0</v>
      </c>
      <c r="BS32" s="58">
        <f>IFERROR((INDEX(GrantList[Budget End Date],MATCH(A32,GrantList[Fund],0))),0)</f>
        <v>0</v>
      </c>
    </row>
    <row r="33" spans="1:71">
      <c r="A33" s="66">
        <f>'Grants List'!A32</f>
        <v>0</v>
      </c>
      <c r="B33" s="67">
        <f>'Grants List'!D32</f>
        <v>0</v>
      </c>
      <c r="C33" s="109">
        <f>COUNTIF('Lab Distro'!$A$5:$A$447,A33)+COUNTIF('Clinical Team Distro'!$A$5:$A477,A33)</f>
        <v>0</v>
      </c>
      <c r="D33" s="68">
        <f>IFERROR(IF($BS33&gt;=D$2,(SUMIF('Lab Distro'!$A:$A,'Lab By Fund'!$A:$A,'Lab Distro'!W:W)+SUMIF('Clinical Team Distro'!$A:$A,'Lab By Fund'!$A:$A,'Clinical Team Distro'!W:W)),0),0)</f>
        <v>0</v>
      </c>
      <c r="E33" s="68">
        <f>IFERROR(IF($BS33&gt;=E$2,(SUMIF('Lab Distro'!$A:$A,'Lab By Fund'!$A:$A,'Lab Distro'!X:X)+SUMIF('Clinical Team Distro'!$A:$A,'Lab By Fund'!$A:$A,'Clinical Team Distro'!X:X)),0),0)</f>
        <v>0</v>
      </c>
      <c r="F33" s="68">
        <f>IFERROR(IF($BS33&gt;=F$2,(SUMIF('Lab Distro'!$A:$A,'Lab By Fund'!$A:$A,'Lab Distro'!Y:Y)+SUMIF('Clinical Team Distro'!$A:$A,'Lab By Fund'!$A:$A,'Clinical Team Distro'!Y:Y)),0),0)</f>
        <v>0</v>
      </c>
      <c r="G33" s="68">
        <f>IFERROR(IF($BS33&gt;=G$2,(SUMIF('Lab Distro'!$A:$A,'Lab By Fund'!$A:$A,'Lab Distro'!Z:Z)+SUMIF('Clinical Team Distro'!$A:$A,'Lab By Fund'!$A:$A,'Clinical Team Distro'!Z:Z)),0),0)</f>
        <v>0</v>
      </c>
      <c r="H33" s="68">
        <f>IFERROR(IF($BS33&gt;=H$2,(SUMIF('Lab Distro'!$A:$A,'Lab By Fund'!$A:$A,'Lab Distro'!AA:AA)+SUMIF('Clinical Team Distro'!$A:$A,'Lab By Fund'!$A:$A,'Clinical Team Distro'!AA:AA)),0),0)</f>
        <v>0</v>
      </c>
      <c r="I33" s="68">
        <f>IFERROR(IF($BS33&gt;=I$2,(SUMIF('Lab Distro'!$A:$A,'Lab By Fund'!$A:$A,'Lab Distro'!AB:AB)+SUMIF('Clinical Team Distro'!$A:$A,'Lab By Fund'!$A:$A,'Clinical Team Distro'!AB:AB)),0),0)</f>
        <v>0</v>
      </c>
      <c r="J33" s="68">
        <f>IFERROR(IF($BS33&gt;=J$2,(SUMIF('Lab Distro'!$A:$A,'Lab By Fund'!$A:$A,'Lab Distro'!AC:AC)+SUMIF('Clinical Team Distro'!$A:$A,'Lab By Fund'!$A:$A,'Clinical Team Distro'!AC:AC)),0),0)</f>
        <v>0</v>
      </c>
      <c r="K33" s="68">
        <f>IFERROR(IF($BS33&gt;=K$2,(SUMIF('Lab Distro'!$A:$A,'Lab By Fund'!$A:$A,'Lab Distro'!AD:AD)+SUMIF('Clinical Team Distro'!$A:$A,'Lab By Fund'!$A:$A,'Clinical Team Distro'!AD:AD)),0),0)</f>
        <v>0</v>
      </c>
      <c r="L33" s="68">
        <f>IFERROR(IF($BS33&gt;=L$2,(SUMIF('Lab Distro'!$A:$A,'Lab By Fund'!$A:$A,'Lab Distro'!AE:AE)+SUMIF('Clinical Team Distro'!$A:$A,'Lab By Fund'!$A:$A,'Clinical Team Distro'!AE:AE)),0),0)</f>
        <v>0</v>
      </c>
      <c r="M33" s="68">
        <f>IFERROR(IF($BS33&gt;=M$2,(SUMIF('Lab Distro'!$A:$A,'Lab By Fund'!$A:$A,'Lab Distro'!AF:AF)+SUMIF('Clinical Team Distro'!$A:$A,'Lab By Fund'!$A:$A,'Clinical Team Distro'!AF:AF)),0),0)</f>
        <v>0</v>
      </c>
      <c r="N33" s="68">
        <f>IFERROR(IF($BS33&gt;=N$2,(SUMIF('Lab Distro'!$A:$A,'Lab By Fund'!$A:$A,'Lab Distro'!AG:AG)+SUMIF('Clinical Team Distro'!$A:$A,'Lab By Fund'!$A:$A,'Clinical Team Distro'!AG:AG)),0),0)</f>
        <v>0</v>
      </c>
      <c r="O33" s="68">
        <f>IFERROR(IF($BS33&gt;=O$2,(SUMIF('Lab Distro'!$A:$A,'Lab By Fund'!$A:$A,'Lab Distro'!AH:AH)+SUMIF('Clinical Team Distro'!$A:$A,'Lab By Fund'!$A:$A,'Clinical Team Distro'!AH:AH)),0),0)</f>
        <v>0</v>
      </c>
      <c r="P33" s="59">
        <f t="shared" si="16"/>
        <v>0</v>
      </c>
      <c r="Q33" s="59">
        <f t="shared" si="4"/>
        <v>0</v>
      </c>
      <c r="R33" s="59">
        <f t="shared" si="5"/>
        <v>0</v>
      </c>
      <c r="S33" s="69">
        <f>SUMIF('Lab Distro'!$A:$A,'Lab By Fund'!$A:$A,'Lab Distro'!AK:AK)+SUMIF('Clinical Team Distro'!$A:$A,'Lab By Fund'!$A:$A,'Clinical Team Distro'!AK:AK)</f>
        <v>0</v>
      </c>
      <c r="T33" s="69">
        <f>SUMIF('Lab Distro'!$A:$A,'Lab By Fund'!$A:$A,'Lab Distro'!AL:AL)+SUMIF('Clinical Team Distro'!$A:$A,'Lab By Fund'!$A:$A,'Clinical Team Distro'!AL:AL)</f>
        <v>0</v>
      </c>
      <c r="U33" s="69">
        <f>SUMIF('Lab Distro'!$A:$A,'Lab By Fund'!$A:$A,'Lab Distro'!AM:AM)+SUMIF('Clinical Team Distro'!$A:$A,'Lab By Fund'!$A:$A,'Clinical Team Distro'!AM:AM)</f>
        <v>0</v>
      </c>
      <c r="V33" s="69">
        <f>SUMIF('Lab Distro'!$A:$A,'Lab By Fund'!$A:$A,'Lab Distro'!AN:AN)+SUMIF('Clinical Team Distro'!$A:$A,'Lab By Fund'!$A:$A,'Clinical Team Distro'!AN:AN)</f>
        <v>0</v>
      </c>
      <c r="W33" s="69">
        <f>SUMIF('Lab Distro'!$A:$A,'Lab By Fund'!$A:$A,'Lab Distro'!AO:AO)+SUMIF('Clinical Team Distro'!$A:$A,'Lab By Fund'!$A:$A,'Clinical Team Distro'!AO:AO)</f>
        <v>0</v>
      </c>
      <c r="X33" s="69">
        <f>SUMIF('Lab Distro'!$A:$A,'Lab By Fund'!$A:$A,'Lab Distro'!AP:AP)+SUMIF('Clinical Team Distro'!$A:$A,'Lab By Fund'!$A:$A,'Clinical Team Distro'!AP:AP)</f>
        <v>0</v>
      </c>
      <c r="Y33" s="69">
        <f>SUMIF('Lab Distro'!$A:$A,'Lab By Fund'!$A:$A,'Lab Distro'!AQ:AQ)+SUMIF('Clinical Team Distro'!$A:$A,'Lab By Fund'!$A:$A,'Clinical Team Distro'!AQ:AQ)</f>
        <v>0</v>
      </c>
      <c r="Z33" s="69">
        <f>SUMIF('Lab Distro'!$A:$A,'Lab By Fund'!$A:$A,'Lab Distro'!AR:AR)+SUMIF('Clinical Team Distro'!$A:$A,'Lab By Fund'!$A:$A,'Clinical Team Distro'!AR:AR)</f>
        <v>0</v>
      </c>
      <c r="AA33" s="69">
        <f>SUMIF('Lab Distro'!$A:$A,'Lab By Fund'!$A:$A,'Lab Distro'!AS:AS)+SUMIF('Clinical Team Distro'!$A:$A,'Lab By Fund'!$A:$A,'Clinical Team Distro'!AS:AS)</f>
        <v>0</v>
      </c>
      <c r="AB33" s="69">
        <f>SUMIF('Lab Distro'!$A:$A,'Lab By Fund'!$A:$A,'Lab Distro'!AT:AT)+SUMIF('Clinical Team Distro'!$A:$A,'Lab By Fund'!$A:$A,'Clinical Team Distro'!AT:AT)</f>
        <v>0</v>
      </c>
      <c r="AC33" s="69">
        <f>SUMIF('Lab Distro'!$A:$A,'Lab By Fund'!$A:$A,'Lab Distro'!AU:AU)+SUMIF('Clinical Team Distro'!$A:$A,'Lab By Fund'!$A:$A,'Clinical Team Distro'!AU:AU)</f>
        <v>0</v>
      </c>
      <c r="AD33" s="69">
        <f>SUMIF('Lab Distro'!$A:$A,'Lab By Fund'!$A:$A,'Lab Distro'!AV:AV)+SUMIF('Clinical Team Distro'!$A:$A,'Lab By Fund'!$A:$A,'Clinical Team Distro'!AV:AV)</f>
        <v>0</v>
      </c>
      <c r="AE33" s="60">
        <f t="shared" si="6"/>
        <v>0</v>
      </c>
      <c r="AF33" s="60">
        <f t="shared" si="7"/>
        <v>0</v>
      </c>
      <c r="AG33" s="60">
        <f t="shared" si="8"/>
        <v>0</v>
      </c>
      <c r="AH33" s="68">
        <f>IFERROR(IF(BS33&gt;=AH$2,(SUMIF('PI Salary Grid'!$B$36:$B$59,'Lab By Fund'!$A:$A,'PI Salary Grid'!F$36:F$59)),0),0)</f>
        <v>0</v>
      </c>
      <c r="AI33" s="68">
        <f>IFERROR(IF($BS33&gt;=AI$2,(SUMIF('PI Salary Grid'!$B$36:$B$59,'Lab By Fund'!$A:$A,'PI Salary Grid'!G$36:G$59)),0),0)</f>
        <v>0</v>
      </c>
      <c r="AJ33" s="68">
        <f>IFERROR(IF($BS33&gt;=AJ$2,(SUMIF('PI Salary Grid'!$B$36:$B$59,'Lab By Fund'!$A:$A,'PI Salary Grid'!H$36:H$59)),0),0)</f>
        <v>0</v>
      </c>
      <c r="AK33" s="68">
        <f>IFERROR(IF($BS33&gt;=AK$2,(SUMIF('PI Salary Grid'!$B$36:$B$59,'Lab By Fund'!$A:$A,'PI Salary Grid'!I$36:I$59)),0),0)</f>
        <v>0</v>
      </c>
      <c r="AL33" s="68">
        <f>IFERROR(IF($BS33&gt;=AL$2,(SUMIF('PI Salary Grid'!$B$36:$B$59,'Lab By Fund'!$A:$A,'PI Salary Grid'!J$36:J$59)),0),0)</f>
        <v>0</v>
      </c>
      <c r="AM33" s="68">
        <f>IFERROR(IF($BS33&gt;=AM$2,(SUMIF('PI Salary Grid'!$B$36:$B$59,'Lab By Fund'!$A:$A,'PI Salary Grid'!K$36:K$59)),0),0)</f>
        <v>0</v>
      </c>
      <c r="AN33" s="68">
        <f>IFERROR(IF($BS33&gt;=AN$2,(SUMIF('PI Salary Grid'!$B$36:$B$59,'Lab By Fund'!$A:$A,'PI Salary Grid'!L$36:L$59)),0),0)</f>
        <v>0</v>
      </c>
      <c r="AO33" s="68">
        <f>IFERROR(IF($BS33&gt;=AO$2,(SUMIF('PI Salary Grid'!$B$36:$B$59,'Lab By Fund'!$A:$A,'PI Salary Grid'!M$36:M$59)),0),0)</f>
        <v>0</v>
      </c>
      <c r="AP33" s="68">
        <f>IFERROR(IF($BS33&gt;=AP$2,(SUMIF('PI Salary Grid'!$B$36:$B$59,'Lab By Fund'!$A:$A,'PI Salary Grid'!N$36:N$59)),0),0)</f>
        <v>0</v>
      </c>
      <c r="AQ33" s="68">
        <f>IFERROR(IF($BS33&gt;=AQ$2,(SUMIF('PI Salary Grid'!$B$36:$B$59,'Lab By Fund'!$A:$A,'PI Salary Grid'!O$36:O$59)),0),0)</f>
        <v>0</v>
      </c>
      <c r="AR33" s="68">
        <f>IFERROR(IF($BS33&gt;=AR$2,(SUMIF('PI Salary Grid'!$B$36:$B$59,'Lab By Fund'!$A:$A,'PI Salary Grid'!P$36:P$59)),0),0)</f>
        <v>0</v>
      </c>
      <c r="AS33" s="68">
        <f>IFERROR(IF($BS33&gt;=AS$2,(SUMIF('PI Salary Grid'!$B$36:$B$59,'Lab By Fund'!$A:$A,'PI Salary Grid'!Q$36:Q$59)),0),0)</f>
        <v>0</v>
      </c>
      <c r="AT33" s="59">
        <f t="shared" si="0"/>
        <v>0</v>
      </c>
      <c r="AU33" s="59">
        <f t="shared" si="1"/>
        <v>0</v>
      </c>
      <c r="AV33" s="59">
        <f t="shared" si="2"/>
        <v>0</v>
      </c>
      <c r="AW33" s="59">
        <f t="shared" si="9"/>
        <v>0</v>
      </c>
      <c r="AX33" s="68">
        <f>IFERROR(IF($BS33&gt;=AX$2,(SUMIF('PI Salary Grid'!$B$36:$B$59,'Lab By Fund'!$A:$A,'PI Salary Grid'!AK$36:AK$59)),0),0)</f>
        <v>0</v>
      </c>
      <c r="AY33" s="68">
        <f>IFERROR(IF($BS33&gt;=AY$2,(SUMIF('PI Salary Grid'!$B$36:$B$59,'Lab By Fund'!$A:$A,'PI Salary Grid'!AL$36:AL$59)),0),0)</f>
        <v>0</v>
      </c>
      <c r="AZ33" s="68">
        <f>IFERROR(IF($BS33&gt;=AZ$2,(SUMIF('PI Salary Grid'!$B$36:$B$59,'Lab By Fund'!$A:$A,'PI Salary Grid'!AM$36:AM$59)),0),0)</f>
        <v>0</v>
      </c>
      <c r="BA33" s="68">
        <f>IFERROR(IF($BS33&gt;=BA$2,(SUMIF('PI Salary Grid'!$B$36:$B$59,'Lab By Fund'!$A:$A,'PI Salary Grid'!AN$36:AN$59)),0),0)</f>
        <v>0</v>
      </c>
      <c r="BB33" s="68">
        <f>IFERROR(IF($BS33&gt;=BB$2,(SUMIF('PI Salary Grid'!$B$36:$B$59,'Lab By Fund'!$A:$A,'PI Salary Grid'!AO$36:AO$59)),0),0)</f>
        <v>0</v>
      </c>
      <c r="BC33" s="68">
        <f>IFERROR(IF($BS33&gt;=BC$2,(SUMIF('PI Salary Grid'!$B$36:$B$59,'Lab By Fund'!$A:$A,'PI Salary Grid'!AP$36:AP$59)),0),0)</f>
        <v>0</v>
      </c>
      <c r="BD33" s="68">
        <f>IFERROR(IF($BS33&gt;=BD$2,(SUMIF('PI Salary Grid'!$B$36:$B$59,'Lab By Fund'!$A:$A,'PI Salary Grid'!AQ$36:AQ$59)),0),0)</f>
        <v>0</v>
      </c>
      <c r="BE33" s="68">
        <f>IFERROR(IF($BS33&gt;=BE$2,(SUMIF('PI Salary Grid'!$B$36:$B$59,'Lab By Fund'!$A:$A,'PI Salary Grid'!AR$36:AR$59)),0),0)</f>
        <v>0</v>
      </c>
      <c r="BF33" s="68">
        <f>IFERROR(IF($BS33&gt;=BF$2,(SUMIF('PI Salary Grid'!$B$36:$B$59,'Lab By Fund'!$A:$A,'PI Salary Grid'!AS$36:AS$59)),0),0)</f>
        <v>0</v>
      </c>
      <c r="BG33" s="68">
        <f>IFERROR(IF($BS33&gt;=BG$2,(SUMIF('PI Salary Grid'!$B$36:$B$59,'Lab By Fund'!$A:$A,'PI Salary Grid'!AT$36:AT$59)),0),0)</f>
        <v>0</v>
      </c>
      <c r="BH33" s="68">
        <f>IFERROR(IF($BS33&gt;=BH$2,(SUMIF('PI Salary Grid'!$B$36:$B$59,'Lab By Fund'!$A:$A,'PI Salary Grid'!AU$36:AU$59)),0),0)</f>
        <v>0</v>
      </c>
      <c r="BI33" s="68">
        <f>IFERROR(IF($BS33&gt;=BI$2,(SUMIF('PI Salary Grid'!$B$36:$B$59,'Lab By Fund'!$A:$A,'PI Salary Grid'!AV$36:AV$59)),0),0)</f>
        <v>0</v>
      </c>
      <c r="BJ33" s="60">
        <f t="shared" si="10"/>
        <v>0</v>
      </c>
      <c r="BK33" s="60">
        <f t="shared" si="11"/>
        <v>0</v>
      </c>
      <c r="BL33" s="60">
        <f t="shared" si="12"/>
        <v>0</v>
      </c>
      <c r="BM33" s="60">
        <f t="shared" si="13"/>
        <v>0</v>
      </c>
      <c r="BO33" s="54">
        <f>IFERROR(INDEX('Grants balances'!$G$4:$G$20,MATCH(A33,'Grants balances'!$A$4:$A$20,0)),0)</f>
        <v>0</v>
      </c>
      <c r="BP33" s="61">
        <f t="shared" si="3"/>
        <v>0</v>
      </c>
      <c r="BQ33" s="108">
        <f t="shared" si="14"/>
        <v>0</v>
      </c>
      <c r="BR33" s="70">
        <f t="shared" si="15"/>
        <v>0</v>
      </c>
      <c r="BS33" s="58">
        <f>IFERROR((INDEX(GrantList[Budget End Date],MATCH(A33,GrantList[Fund],0))),0)</f>
        <v>0</v>
      </c>
    </row>
    <row r="34" spans="1:71">
      <c r="A34" s="66">
        <f>'Grants List'!A33</f>
        <v>0</v>
      </c>
      <c r="B34" s="67">
        <f>'Grants List'!D33</f>
        <v>0</v>
      </c>
      <c r="C34" s="109">
        <f>COUNTIF('Lab Distro'!$A$5:$A$447,A34)+COUNTIF('Clinical Team Distro'!$A$5:$A478,A34)</f>
        <v>0</v>
      </c>
      <c r="D34" s="68">
        <f>IFERROR(IF($BS34&gt;=D$2,(SUMIF('Lab Distro'!$A:$A,'Lab By Fund'!$A:$A,'Lab Distro'!W:W)+SUMIF('Clinical Team Distro'!$A:$A,'Lab By Fund'!$A:$A,'Clinical Team Distro'!W:W)),0),0)</f>
        <v>0</v>
      </c>
      <c r="E34" s="68">
        <f>IFERROR(IF($BS34&gt;=E$2,(SUMIF('Lab Distro'!$A:$A,'Lab By Fund'!$A:$A,'Lab Distro'!X:X)+SUMIF('Clinical Team Distro'!$A:$A,'Lab By Fund'!$A:$A,'Clinical Team Distro'!X:X)),0),0)</f>
        <v>0</v>
      </c>
      <c r="F34" s="68">
        <f>IFERROR(IF($BS34&gt;=F$2,(SUMIF('Lab Distro'!$A:$A,'Lab By Fund'!$A:$A,'Lab Distro'!Y:Y)+SUMIF('Clinical Team Distro'!$A:$A,'Lab By Fund'!$A:$A,'Clinical Team Distro'!Y:Y)),0),0)</f>
        <v>0</v>
      </c>
      <c r="G34" s="68">
        <f>IFERROR(IF($BS34&gt;=G$2,(SUMIF('Lab Distro'!$A:$A,'Lab By Fund'!$A:$A,'Lab Distro'!Z:Z)+SUMIF('Clinical Team Distro'!$A:$A,'Lab By Fund'!$A:$A,'Clinical Team Distro'!Z:Z)),0),0)</f>
        <v>0</v>
      </c>
      <c r="H34" s="68">
        <f>IFERROR(IF($BS34&gt;=H$2,(SUMIF('Lab Distro'!$A:$A,'Lab By Fund'!$A:$A,'Lab Distro'!AA:AA)+SUMIF('Clinical Team Distro'!$A:$A,'Lab By Fund'!$A:$A,'Clinical Team Distro'!AA:AA)),0),0)</f>
        <v>0</v>
      </c>
      <c r="I34" s="68">
        <f>IFERROR(IF($BS34&gt;=I$2,(SUMIF('Lab Distro'!$A:$A,'Lab By Fund'!$A:$A,'Lab Distro'!AB:AB)+SUMIF('Clinical Team Distro'!$A:$A,'Lab By Fund'!$A:$A,'Clinical Team Distro'!AB:AB)),0),0)</f>
        <v>0</v>
      </c>
      <c r="J34" s="68">
        <f>IFERROR(IF($BS34&gt;=J$2,(SUMIF('Lab Distro'!$A:$A,'Lab By Fund'!$A:$A,'Lab Distro'!AC:AC)+SUMIF('Clinical Team Distro'!$A:$A,'Lab By Fund'!$A:$A,'Clinical Team Distro'!AC:AC)),0),0)</f>
        <v>0</v>
      </c>
      <c r="K34" s="68">
        <f>IFERROR(IF($BS34&gt;=K$2,(SUMIF('Lab Distro'!$A:$A,'Lab By Fund'!$A:$A,'Lab Distro'!AD:AD)+SUMIF('Clinical Team Distro'!$A:$A,'Lab By Fund'!$A:$A,'Clinical Team Distro'!AD:AD)),0),0)</f>
        <v>0</v>
      </c>
      <c r="L34" s="68">
        <f>IFERROR(IF($BS34&gt;=L$2,(SUMIF('Lab Distro'!$A:$A,'Lab By Fund'!$A:$A,'Lab Distro'!AE:AE)+SUMIF('Clinical Team Distro'!$A:$A,'Lab By Fund'!$A:$A,'Clinical Team Distro'!AE:AE)),0),0)</f>
        <v>0</v>
      </c>
      <c r="M34" s="68">
        <f>IFERROR(IF($BS34&gt;=M$2,(SUMIF('Lab Distro'!$A:$A,'Lab By Fund'!$A:$A,'Lab Distro'!AF:AF)+SUMIF('Clinical Team Distro'!$A:$A,'Lab By Fund'!$A:$A,'Clinical Team Distro'!AF:AF)),0),0)</f>
        <v>0</v>
      </c>
      <c r="N34" s="68">
        <f>IFERROR(IF($BS34&gt;=N$2,(SUMIF('Lab Distro'!$A:$A,'Lab By Fund'!$A:$A,'Lab Distro'!AG:AG)+SUMIF('Clinical Team Distro'!$A:$A,'Lab By Fund'!$A:$A,'Clinical Team Distro'!AG:AG)),0),0)</f>
        <v>0</v>
      </c>
      <c r="O34" s="68">
        <f>IFERROR(IF($BS34&gt;=O$2,(SUMIF('Lab Distro'!$A:$A,'Lab By Fund'!$A:$A,'Lab Distro'!AH:AH)+SUMIF('Clinical Team Distro'!$A:$A,'Lab By Fund'!$A:$A,'Clinical Team Distro'!AH:AH)),0),0)</f>
        <v>0</v>
      </c>
      <c r="P34" s="59">
        <f t="shared" si="16"/>
        <v>0</v>
      </c>
      <c r="Q34" s="59">
        <f t="shared" si="4"/>
        <v>0</v>
      </c>
      <c r="R34" s="59">
        <f t="shared" si="5"/>
        <v>0</v>
      </c>
      <c r="S34" s="69">
        <f>SUMIF('Lab Distro'!$A:$A,'Lab By Fund'!$A:$A,'Lab Distro'!AK:AK)+SUMIF('Clinical Team Distro'!$A:$A,'Lab By Fund'!$A:$A,'Clinical Team Distro'!AK:AK)</f>
        <v>0</v>
      </c>
      <c r="T34" s="69">
        <f>SUMIF('Lab Distro'!$A:$A,'Lab By Fund'!$A:$A,'Lab Distro'!AL:AL)+SUMIF('Clinical Team Distro'!$A:$A,'Lab By Fund'!$A:$A,'Clinical Team Distro'!AL:AL)</f>
        <v>0</v>
      </c>
      <c r="U34" s="69">
        <f>SUMIF('Lab Distro'!$A:$A,'Lab By Fund'!$A:$A,'Lab Distro'!AM:AM)+SUMIF('Clinical Team Distro'!$A:$A,'Lab By Fund'!$A:$A,'Clinical Team Distro'!AM:AM)</f>
        <v>0</v>
      </c>
      <c r="V34" s="69">
        <f>SUMIF('Lab Distro'!$A:$A,'Lab By Fund'!$A:$A,'Lab Distro'!AN:AN)+SUMIF('Clinical Team Distro'!$A:$A,'Lab By Fund'!$A:$A,'Clinical Team Distro'!AN:AN)</f>
        <v>0</v>
      </c>
      <c r="W34" s="69">
        <f>SUMIF('Lab Distro'!$A:$A,'Lab By Fund'!$A:$A,'Lab Distro'!AO:AO)+SUMIF('Clinical Team Distro'!$A:$A,'Lab By Fund'!$A:$A,'Clinical Team Distro'!AO:AO)</f>
        <v>0</v>
      </c>
      <c r="X34" s="69">
        <f>SUMIF('Lab Distro'!$A:$A,'Lab By Fund'!$A:$A,'Lab Distro'!AP:AP)+SUMIF('Clinical Team Distro'!$A:$A,'Lab By Fund'!$A:$A,'Clinical Team Distro'!AP:AP)</f>
        <v>0</v>
      </c>
      <c r="Y34" s="69">
        <f>SUMIF('Lab Distro'!$A:$A,'Lab By Fund'!$A:$A,'Lab Distro'!AQ:AQ)+SUMIF('Clinical Team Distro'!$A:$A,'Lab By Fund'!$A:$A,'Clinical Team Distro'!AQ:AQ)</f>
        <v>0</v>
      </c>
      <c r="Z34" s="69">
        <f>SUMIF('Lab Distro'!$A:$A,'Lab By Fund'!$A:$A,'Lab Distro'!AR:AR)+SUMIF('Clinical Team Distro'!$A:$A,'Lab By Fund'!$A:$A,'Clinical Team Distro'!AR:AR)</f>
        <v>0</v>
      </c>
      <c r="AA34" s="69">
        <f>SUMIF('Lab Distro'!$A:$A,'Lab By Fund'!$A:$A,'Lab Distro'!AS:AS)+SUMIF('Clinical Team Distro'!$A:$A,'Lab By Fund'!$A:$A,'Clinical Team Distro'!AS:AS)</f>
        <v>0</v>
      </c>
      <c r="AB34" s="69">
        <f>SUMIF('Lab Distro'!$A:$A,'Lab By Fund'!$A:$A,'Lab Distro'!AT:AT)+SUMIF('Clinical Team Distro'!$A:$A,'Lab By Fund'!$A:$A,'Clinical Team Distro'!AT:AT)</f>
        <v>0</v>
      </c>
      <c r="AC34" s="69">
        <f>SUMIF('Lab Distro'!$A:$A,'Lab By Fund'!$A:$A,'Lab Distro'!AU:AU)+SUMIF('Clinical Team Distro'!$A:$A,'Lab By Fund'!$A:$A,'Clinical Team Distro'!AU:AU)</f>
        <v>0</v>
      </c>
      <c r="AD34" s="69">
        <f>SUMIF('Lab Distro'!$A:$A,'Lab By Fund'!$A:$A,'Lab Distro'!AV:AV)+SUMIF('Clinical Team Distro'!$A:$A,'Lab By Fund'!$A:$A,'Clinical Team Distro'!AV:AV)</f>
        <v>0</v>
      </c>
      <c r="AE34" s="60">
        <f t="shared" si="6"/>
        <v>0</v>
      </c>
      <c r="AF34" s="60">
        <f t="shared" si="7"/>
        <v>0</v>
      </c>
      <c r="AG34" s="60">
        <f t="shared" si="8"/>
        <v>0</v>
      </c>
      <c r="AH34" s="68">
        <f>IFERROR(IF(BS34&gt;=AH$2,(SUMIF('PI Salary Grid'!$B$36:$B$59,'Lab By Fund'!$A:$A,'PI Salary Grid'!F$36:F$59)),0),0)</f>
        <v>0</v>
      </c>
      <c r="AI34" s="68">
        <f>IFERROR(IF($BS34&gt;=AI$2,(SUMIF('PI Salary Grid'!$B$36:$B$59,'Lab By Fund'!$A:$A,'PI Salary Grid'!G$36:G$59)),0),0)</f>
        <v>0</v>
      </c>
      <c r="AJ34" s="68">
        <f>IFERROR(IF($BS34&gt;=AJ$2,(SUMIF('PI Salary Grid'!$B$36:$B$59,'Lab By Fund'!$A:$A,'PI Salary Grid'!H$36:H$59)),0),0)</f>
        <v>0</v>
      </c>
      <c r="AK34" s="68">
        <f>IFERROR(IF($BS34&gt;=AK$2,(SUMIF('PI Salary Grid'!$B$36:$B$59,'Lab By Fund'!$A:$A,'PI Salary Grid'!I$36:I$59)),0),0)</f>
        <v>0</v>
      </c>
      <c r="AL34" s="68">
        <f>IFERROR(IF($BS34&gt;=AL$2,(SUMIF('PI Salary Grid'!$B$36:$B$59,'Lab By Fund'!$A:$A,'PI Salary Grid'!J$36:J$59)),0),0)</f>
        <v>0</v>
      </c>
      <c r="AM34" s="68">
        <f>IFERROR(IF($BS34&gt;=AM$2,(SUMIF('PI Salary Grid'!$B$36:$B$59,'Lab By Fund'!$A:$A,'PI Salary Grid'!K$36:K$59)),0),0)</f>
        <v>0</v>
      </c>
      <c r="AN34" s="68">
        <f>IFERROR(IF($BS34&gt;=AN$2,(SUMIF('PI Salary Grid'!$B$36:$B$59,'Lab By Fund'!$A:$A,'PI Salary Grid'!L$36:L$59)),0),0)</f>
        <v>0</v>
      </c>
      <c r="AO34" s="68">
        <f>IFERROR(IF($BS34&gt;=AO$2,(SUMIF('PI Salary Grid'!$B$36:$B$59,'Lab By Fund'!$A:$A,'PI Salary Grid'!M$36:M$59)),0),0)</f>
        <v>0</v>
      </c>
      <c r="AP34" s="68">
        <f>IFERROR(IF($BS34&gt;=AP$2,(SUMIF('PI Salary Grid'!$B$36:$B$59,'Lab By Fund'!$A:$A,'PI Salary Grid'!N$36:N$59)),0),0)</f>
        <v>0</v>
      </c>
      <c r="AQ34" s="68">
        <f>IFERROR(IF($BS34&gt;=AQ$2,(SUMIF('PI Salary Grid'!$B$36:$B$59,'Lab By Fund'!$A:$A,'PI Salary Grid'!O$36:O$59)),0),0)</f>
        <v>0</v>
      </c>
      <c r="AR34" s="68">
        <f>IFERROR(IF($BS34&gt;=AR$2,(SUMIF('PI Salary Grid'!$B$36:$B$59,'Lab By Fund'!$A:$A,'PI Salary Grid'!P$36:P$59)),0),0)</f>
        <v>0</v>
      </c>
      <c r="AS34" s="68">
        <f>IFERROR(IF($BS34&gt;=AS$2,(SUMIF('PI Salary Grid'!$B$36:$B$59,'Lab By Fund'!$A:$A,'PI Salary Grid'!Q$36:Q$59)),0),0)</f>
        <v>0</v>
      </c>
      <c r="AT34" s="59">
        <f t="shared" si="0"/>
        <v>0</v>
      </c>
      <c r="AU34" s="59">
        <f t="shared" si="1"/>
        <v>0</v>
      </c>
      <c r="AV34" s="59">
        <f t="shared" si="2"/>
        <v>0</v>
      </c>
      <c r="AW34" s="59">
        <f t="shared" si="9"/>
        <v>0</v>
      </c>
      <c r="AX34" s="68">
        <f>IFERROR(IF($BS34&gt;=AX$2,(SUMIF('PI Salary Grid'!$B$36:$B$59,'Lab By Fund'!$A:$A,'PI Salary Grid'!AK$36:AK$59)),0),0)</f>
        <v>0</v>
      </c>
      <c r="AY34" s="68">
        <f>IFERROR(IF($BS34&gt;=AY$2,(SUMIF('PI Salary Grid'!$B$36:$B$59,'Lab By Fund'!$A:$A,'PI Salary Grid'!AL$36:AL$59)),0),0)</f>
        <v>0</v>
      </c>
      <c r="AZ34" s="68">
        <f>IFERROR(IF($BS34&gt;=AZ$2,(SUMIF('PI Salary Grid'!$B$36:$B$59,'Lab By Fund'!$A:$A,'PI Salary Grid'!AM$36:AM$59)),0),0)</f>
        <v>0</v>
      </c>
      <c r="BA34" s="68">
        <f>IFERROR(IF($BS34&gt;=BA$2,(SUMIF('PI Salary Grid'!$B$36:$B$59,'Lab By Fund'!$A:$A,'PI Salary Grid'!AN$36:AN$59)),0),0)</f>
        <v>0</v>
      </c>
      <c r="BB34" s="68">
        <f>IFERROR(IF($BS34&gt;=BB$2,(SUMIF('PI Salary Grid'!$B$36:$B$59,'Lab By Fund'!$A:$A,'PI Salary Grid'!AO$36:AO$59)),0),0)</f>
        <v>0</v>
      </c>
      <c r="BC34" s="68">
        <f>IFERROR(IF($BS34&gt;=BC$2,(SUMIF('PI Salary Grid'!$B$36:$B$59,'Lab By Fund'!$A:$A,'PI Salary Grid'!AP$36:AP$59)),0),0)</f>
        <v>0</v>
      </c>
      <c r="BD34" s="68">
        <f>IFERROR(IF($BS34&gt;=BD$2,(SUMIF('PI Salary Grid'!$B$36:$B$59,'Lab By Fund'!$A:$A,'PI Salary Grid'!AQ$36:AQ$59)),0),0)</f>
        <v>0</v>
      </c>
      <c r="BE34" s="68">
        <f>IFERROR(IF($BS34&gt;=BE$2,(SUMIF('PI Salary Grid'!$B$36:$B$59,'Lab By Fund'!$A:$A,'PI Salary Grid'!AR$36:AR$59)),0),0)</f>
        <v>0</v>
      </c>
      <c r="BF34" s="68">
        <f>IFERROR(IF($BS34&gt;=BF$2,(SUMIF('PI Salary Grid'!$B$36:$B$59,'Lab By Fund'!$A:$A,'PI Salary Grid'!AS$36:AS$59)),0),0)</f>
        <v>0</v>
      </c>
      <c r="BG34" s="68">
        <f>IFERROR(IF($BS34&gt;=BG$2,(SUMIF('PI Salary Grid'!$B$36:$B$59,'Lab By Fund'!$A:$A,'PI Salary Grid'!AT$36:AT$59)),0),0)</f>
        <v>0</v>
      </c>
      <c r="BH34" s="68">
        <f>IFERROR(IF($BS34&gt;=BH$2,(SUMIF('PI Salary Grid'!$B$36:$B$59,'Lab By Fund'!$A:$A,'PI Salary Grid'!AU$36:AU$59)),0),0)</f>
        <v>0</v>
      </c>
      <c r="BI34" s="68">
        <f>IFERROR(IF($BS34&gt;=BI$2,(SUMIF('PI Salary Grid'!$B$36:$B$59,'Lab By Fund'!$A:$A,'PI Salary Grid'!AV$36:AV$59)),0),0)</f>
        <v>0</v>
      </c>
      <c r="BJ34" s="60">
        <f t="shared" si="10"/>
        <v>0</v>
      </c>
      <c r="BK34" s="60">
        <f t="shared" si="11"/>
        <v>0</v>
      </c>
      <c r="BL34" s="60">
        <f t="shared" si="12"/>
        <v>0</v>
      </c>
      <c r="BM34" s="60">
        <f t="shared" si="13"/>
        <v>0</v>
      </c>
      <c r="BO34" s="54">
        <f>IFERROR(INDEX('Grants balances'!$G$4:$G$20,MATCH(A34,'Grants balances'!$A$4:$A$20,0)),0)</f>
        <v>0</v>
      </c>
      <c r="BP34" s="61">
        <f t="shared" si="3"/>
        <v>0</v>
      </c>
      <c r="BQ34" s="108">
        <f t="shared" si="14"/>
        <v>0</v>
      </c>
      <c r="BR34" s="70">
        <f t="shared" si="15"/>
        <v>0</v>
      </c>
      <c r="BS34" s="58">
        <f>IFERROR((INDEX(GrantList[Budget End Date],MATCH(A34,GrantList[Fund],0))),0)</f>
        <v>0</v>
      </c>
    </row>
    <row r="35" spans="1:71">
      <c r="A35" s="66">
        <f>'Grants List'!A34</f>
        <v>0</v>
      </c>
      <c r="B35" s="67">
        <f>'Grants List'!D34</f>
        <v>0</v>
      </c>
      <c r="C35" s="109">
        <f>COUNTIF('Lab Distro'!$A$5:$A$447,A35)+COUNTIF('Clinical Team Distro'!$A$5:$A479,A35)</f>
        <v>0</v>
      </c>
      <c r="D35" s="68">
        <f>IFERROR(IF($BS35&gt;=D$2,(SUMIF('Lab Distro'!$A:$A,'Lab By Fund'!$A:$A,'Lab Distro'!W:W)+SUMIF('Clinical Team Distro'!$A:$A,'Lab By Fund'!$A:$A,'Clinical Team Distro'!W:W)),0),0)</f>
        <v>0</v>
      </c>
      <c r="E35" s="68">
        <f>IFERROR(IF($BS35&gt;=E$2,(SUMIF('Lab Distro'!$A:$A,'Lab By Fund'!$A:$A,'Lab Distro'!X:X)+SUMIF('Clinical Team Distro'!$A:$A,'Lab By Fund'!$A:$A,'Clinical Team Distro'!X:X)),0),0)</f>
        <v>0</v>
      </c>
      <c r="F35" s="68">
        <f>IFERROR(IF($BS35&gt;=F$2,(SUMIF('Lab Distro'!$A:$A,'Lab By Fund'!$A:$A,'Lab Distro'!Y:Y)+SUMIF('Clinical Team Distro'!$A:$A,'Lab By Fund'!$A:$A,'Clinical Team Distro'!Y:Y)),0),0)</f>
        <v>0</v>
      </c>
      <c r="G35" s="68">
        <f>IFERROR(IF($BS35&gt;=G$2,(SUMIF('Lab Distro'!$A:$A,'Lab By Fund'!$A:$A,'Lab Distro'!Z:Z)+SUMIF('Clinical Team Distro'!$A:$A,'Lab By Fund'!$A:$A,'Clinical Team Distro'!Z:Z)),0),0)</f>
        <v>0</v>
      </c>
      <c r="H35" s="68">
        <f>IFERROR(IF($BS35&gt;=H$2,(SUMIF('Lab Distro'!$A:$A,'Lab By Fund'!$A:$A,'Lab Distro'!AA:AA)+SUMIF('Clinical Team Distro'!$A:$A,'Lab By Fund'!$A:$A,'Clinical Team Distro'!AA:AA)),0),0)</f>
        <v>0</v>
      </c>
      <c r="I35" s="68">
        <f>IFERROR(IF($BS35&gt;=I$2,(SUMIF('Lab Distro'!$A:$A,'Lab By Fund'!$A:$A,'Lab Distro'!AB:AB)+SUMIF('Clinical Team Distro'!$A:$A,'Lab By Fund'!$A:$A,'Clinical Team Distro'!AB:AB)),0),0)</f>
        <v>0</v>
      </c>
      <c r="J35" s="68">
        <f>IFERROR(IF($BS35&gt;=J$2,(SUMIF('Lab Distro'!$A:$A,'Lab By Fund'!$A:$A,'Lab Distro'!AC:AC)+SUMIF('Clinical Team Distro'!$A:$A,'Lab By Fund'!$A:$A,'Clinical Team Distro'!AC:AC)),0),0)</f>
        <v>0</v>
      </c>
      <c r="K35" s="68">
        <f>IFERROR(IF($BS35&gt;=K$2,(SUMIF('Lab Distro'!$A:$A,'Lab By Fund'!$A:$A,'Lab Distro'!AD:AD)+SUMIF('Clinical Team Distro'!$A:$A,'Lab By Fund'!$A:$A,'Clinical Team Distro'!AD:AD)),0),0)</f>
        <v>0</v>
      </c>
      <c r="L35" s="68">
        <f>IFERROR(IF($BS35&gt;=L$2,(SUMIF('Lab Distro'!$A:$A,'Lab By Fund'!$A:$A,'Lab Distro'!AE:AE)+SUMIF('Clinical Team Distro'!$A:$A,'Lab By Fund'!$A:$A,'Clinical Team Distro'!AE:AE)),0),0)</f>
        <v>0</v>
      </c>
      <c r="M35" s="68">
        <f>IFERROR(IF($BS35&gt;=M$2,(SUMIF('Lab Distro'!$A:$A,'Lab By Fund'!$A:$A,'Lab Distro'!AF:AF)+SUMIF('Clinical Team Distro'!$A:$A,'Lab By Fund'!$A:$A,'Clinical Team Distro'!AF:AF)),0),0)</f>
        <v>0</v>
      </c>
      <c r="N35" s="68">
        <f>IFERROR(IF($BS35&gt;=N$2,(SUMIF('Lab Distro'!$A:$A,'Lab By Fund'!$A:$A,'Lab Distro'!AG:AG)+SUMIF('Clinical Team Distro'!$A:$A,'Lab By Fund'!$A:$A,'Clinical Team Distro'!AG:AG)),0),0)</f>
        <v>0</v>
      </c>
      <c r="O35" s="68">
        <f>IFERROR(IF($BS35&gt;=O$2,(SUMIF('Lab Distro'!$A:$A,'Lab By Fund'!$A:$A,'Lab Distro'!AH:AH)+SUMIF('Clinical Team Distro'!$A:$A,'Lab By Fund'!$A:$A,'Clinical Team Distro'!AH:AH)),0),0)</f>
        <v>0</v>
      </c>
      <c r="P35" s="59">
        <f t="shared" si="16"/>
        <v>0</v>
      </c>
      <c r="Q35" s="59">
        <f t="shared" si="4"/>
        <v>0</v>
      </c>
      <c r="R35" s="59">
        <f t="shared" si="5"/>
        <v>0</v>
      </c>
      <c r="S35" s="69">
        <f>SUMIF('Lab Distro'!$A:$A,'Lab By Fund'!$A:$A,'Lab Distro'!AK:AK)+SUMIF('Clinical Team Distro'!$A:$A,'Lab By Fund'!$A:$A,'Clinical Team Distro'!AK:AK)</f>
        <v>0</v>
      </c>
      <c r="T35" s="69">
        <f>SUMIF('Lab Distro'!$A:$A,'Lab By Fund'!$A:$A,'Lab Distro'!AL:AL)+SUMIF('Clinical Team Distro'!$A:$A,'Lab By Fund'!$A:$A,'Clinical Team Distro'!AL:AL)</f>
        <v>0</v>
      </c>
      <c r="U35" s="69">
        <f>SUMIF('Lab Distro'!$A:$A,'Lab By Fund'!$A:$A,'Lab Distro'!AM:AM)+SUMIF('Clinical Team Distro'!$A:$A,'Lab By Fund'!$A:$A,'Clinical Team Distro'!AM:AM)</f>
        <v>0</v>
      </c>
      <c r="V35" s="69">
        <f>SUMIF('Lab Distro'!$A:$A,'Lab By Fund'!$A:$A,'Lab Distro'!AN:AN)+SUMIF('Clinical Team Distro'!$A:$A,'Lab By Fund'!$A:$A,'Clinical Team Distro'!AN:AN)</f>
        <v>0</v>
      </c>
      <c r="W35" s="69">
        <f>SUMIF('Lab Distro'!$A:$A,'Lab By Fund'!$A:$A,'Lab Distro'!AO:AO)+SUMIF('Clinical Team Distro'!$A:$A,'Lab By Fund'!$A:$A,'Clinical Team Distro'!AO:AO)</f>
        <v>0</v>
      </c>
      <c r="X35" s="69">
        <f>SUMIF('Lab Distro'!$A:$A,'Lab By Fund'!$A:$A,'Lab Distro'!AP:AP)+SUMIF('Clinical Team Distro'!$A:$A,'Lab By Fund'!$A:$A,'Clinical Team Distro'!AP:AP)</f>
        <v>0</v>
      </c>
      <c r="Y35" s="69">
        <f>SUMIF('Lab Distro'!$A:$A,'Lab By Fund'!$A:$A,'Lab Distro'!AQ:AQ)+SUMIF('Clinical Team Distro'!$A:$A,'Lab By Fund'!$A:$A,'Clinical Team Distro'!AQ:AQ)</f>
        <v>0</v>
      </c>
      <c r="Z35" s="69">
        <f>SUMIF('Lab Distro'!$A:$A,'Lab By Fund'!$A:$A,'Lab Distro'!AR:AR)+SUMIF('Clinical Team Distro'!$A:$A,'Lab By Fund'!$A:$A,'Clinical Team Distro'!AR:AR)</f>
        <v>0</v>
      </c>
      <c r="AA35" s="69">
        <f>SUMIF('Lab Distro'!$A:$A,'Lab By Fund'!$A:$A,'Lab Distro'!AS:AS)+SUMIF('Clinical Team Distro'!$A:$A,'Lab By Fund'!$A:$A,'Clinical Team Distro'!AS:AS)</f>
        <v>0</v>
      </c>
      <c r="AB35" s="69">
        <f>SUMIF('Lab Distro'!$A:$A,'Lab By Fund'!$A:$A,'Lab Distro'!AT:AT)+SUMIF('Clinical Team Distro'!$A:$A,'Lab By Fund'!$A:$A,'Clinical Team Distro'!AT:AT)</f>
        <v>0</v>
      </c>
      <c r="AC35" s="69">
        <f>SUMIF('Lab Distro'!$A:$A,'Lab By Fund'!$A:$A,'Lab Distro'!AU:AU)+SUMIF('Clinical Team Distro'!$A:$A,'Lab By Fund'!$A:$A,'Clinical Team Distro'!AU:AU)</f>
        <v>0</v>
      </c>
      <c r="AD35" s="69">
        <f>SUMIF('Lab Distro'!$A:$A,'Lab By Fund'!$A:$A,'Lab Distro'!AV:AV)+SUMIF('Clinical Team Distro'!$A:$A,'Lab By Fund'!$A:$A,'Clinical Team Distro'!AV:AV)</f>
        <v>0</v>
      </c>
      <c r="AE35" s="60">
        <f t="shared" si="6"/>
        <v>0</v>
      </c>
      <c r="AF35" s="60">
        <f t="shared" si="7"/>
        <v>0</v>
      </c>
      <c r="AG35" s="60">
        <f t="shared" si="8"/>
        <v>0</v>
      </c>
      <c r="AH35" s="68">
        <f>IFERROR(IF(BS35&gt;=AH$2,(SUMIF('PI Salary Grid'!$B$36:$B$59,'Lab By Fund'!$A:$A,'PI Salary Grid'!F$36:F$59)),0),0)</f>
        <v>0</v>
      </c>
      <c r="AI35" s="68">
        <f>IFERROR(IF($BS35&gt;=AI$2,(SUMIF('PI Salary Grid'!$B$36:$B$59,'Lab By Fund'!$A:$A,'PI Salary Grid'!G$36:G$59)),0),0)</f>
        <v>0</v>
      </c>
      <c r="AJ35" s="68">
        <f>IFERROR(IF($BS35&gt;=AJ$2,(SUMIF('PI Salary Grid'!$B$36:$B$59,'Lab By Fund'!$A:$A,'PI Salary Grid'!H$36:H$59)),0),0)</f>
        <v>0</v>
      </c>
      <c r="AK35" s="68">
        <f>IFERROR(IF($BS35&gt;=AK$2,(SUMIF('PI Salary Grid'!$B$36:$B$59,'Lab By Fund'!$A:$A,'PI Salary Grid'!I$36:I$59)),0),0)</f>
        <v>0</v>
      </c>
      <c r="AL35" s="68">
        <f>IFERROR(IF($BS35&gt;=AL$2,(SUMIF('PI Salary Grid'!$B$36:$B$59,'Lab By Fund'!$A:$A,'PI Salary Grid'!J$36:J$59)),0),0)</f>
        <v>0</v>
      </c>
      <c r="AM35" s="68">
        <f>IFERROR(IF($BS35&gt;=AM$2,(SUMIF('PI Salary Grid'!$B$36:$B$59,'Lab By Fund'!$A:$A,'PI Salary Grid'!K$36:K$59)),0),0)</f>
        <v>0</v>
      </c>
      <c r="AN35" s="68">
        <f>IFERROR(IF($BS35&gt;=AN$2,(SUMIF('PI Salary Grid'!$B$36:$B$59,'Lab By Fund'!$A:$A,'PI Salary Grid'!L$36:L$59)),0),0)</f>
        <v>0</v>
      </c>
      <c r="AO35" s="68">
        <f>IFERROR(IF($BS35&gt;=AO$2,(SUMIF('PI Salary Grid'!$B$36:$B$59,'Lab By Fund'!$A:$A,'PI Salary Grid'!M$36:M$59)),0),0)</f>
        <v>0</v>
      </c>
      <c r="AP35" s="68">
        <f>IFERROR(IF($BS35&gt;=AP$2,(SUMIF('PI Salary Grid'!$B$36:$B$59,'Lab By Fund'!$A:$A,'PI Salary Grid'!N$36:N$59)),0),0)</f>
        <v>0</v>
      </c>
      <c r="AQ35" s="68">
        <f>IFERROR(IF($BS35&gt;=AQ$2,(SUMIF('PI Salary Grid'!$B$36:$B$59,'Lab By Fund'!$A:$A,'PI Salary Grid'!O$36:O$59)),0),0)</f>
        <v>0</v>
      </c>
      <c r="AR35" s="68">
        <f>IFERROR(IF($BS35&gt;=AR$2,(SUMIF('PI Salary Grid'!$B$36:$B$59,'Lab By Fund'!$A:$A,'PI Salary Grid'!P$36:P$59)),0),0)</f>
        <v>0</v>
      </c>
      <c r="AS35" s="68">
        <f>IFERROR(IF($BS35&gt;=AS$2,(SUMIF('PI Salary Grid'!$B$36:$B$59,'Lab By Fund'!$A:$A,'PI Salary Grid'!Q$36:Q$59)),0),0)</f>
        <v>0</v>
      </c>
      <c r="AT35" s="59">
        <f t="shared" ref="AT35:AT52" si="17">SUMIFS(AH35:AS35, $AH$2:$AS$2,"&lt;="&amp;$B$1)</f>
        <v>0</v>
      </c>
      <c r="AU35" s="59">
        <f t="shared" ref="AU35:AU52" si="18">SUMIFS(AH35:AS35, $AH$2:$AS$2,"&gt;"&amp;$B$1)</f>
        <v>0</v>
      </c>
      <c r="AV35" s="59">
        <f t="shared" ref="AV35:AV52" si="19">SUMIFS(AH35:AS35, $AH$2:$AS$2,"="&amp;$B$1)</f>
        <v>0</v>
      </c>
      <c r="AW35" s="59">
        <f t="shared" si="9"/>
        <v>0</v>
      </c>
      <c r="AX35" s="68">
        <f>IFERROR(IF($BS35&gt;=AX$2,(SUMIF('PI Salary Grid'!$B$36:$B$59,'Lab By Fund'!$A:$A,'PI Salary Grid'!AK$36:AK$59)),0),0)</f>
        <v>0</v>
      </c>
      <c r="AY35" s="68">
        <f>IFERROR(IF($BS35&gt;=AY$2,(SUMIF('PI Salary Grid'!$B$36:$B$59,'Lab By Fund'!$A:$A,'PI Salary Grid'!AL$36:AL$59)),0),0)</f>
        <v>0</v>
      </c>
      <c r="AZ35" s="68">
        <f>IFERROR(IF($BS35&gt;=AZ$2,(SUMIF('PI Salary Grid'!$B$36:$B$59,'Lab By Fund'!$A:$A,'PI Salary Grid'!AM$36:AM$59)),0),0)</f>
        <v>0</v>
      </c>
      <c r="BA35" s="68">
        <f>IFERROR(IF($BS35&gt;=BA$2,(SUMIF('PI Salary Grid'!$B$36:$B$59,'Lab By Fund'!$A:$A,'PI Salary Grid'!AN$36:AN$59)),0),0)</f>
        <v>0</v>
      </c>
      <c r="BB35" s="68">
        <f>IFERROR(IF($BS35&gt;=BB$2,(SUMIF('PI Salary Grid'!$B$36:$B$59,'Lab By Fund'!$A:$A,'PI Salary Grid'!AO$36:AO$59)),0),0)</f>
        <v>0</v>
      </c>
      <c r="BC35" s="68">
        <f>IFERROR(IF($BS35&gt;=BC$2,(SUMIF('PI Salary Grid'!$B$36:$B$59,'Lab By Fund'!$A:$A,'PI Salary Grid'!AP$36:AP$59)),0),0)</f>
        <v>0</v>
      </c>
      <c r="BD35" s="68">
        <f>IFERROR(IF($BS35&gt;=BD$2,(SUMIF('PI Salary Grid'!$B$36:$B$59,'Lab By Fund'!$A:$A,'PI Salary Grid'!AQ$36:AQ$59)),0),0)</f>
        <v>0</v>
      </c>
      <c r="BE35" s="68">
        <f>IFERROR(IF($BS35&gt;=BE$2,(SUMIF('PI Salary Grid'!$B$36:$B$59,'Lab By Fund'!$A:$A,'PI Salary Grid'!AR$36:AR$59)),0),0)</f>
        <v>0</v>
      </c>
      <c r="BF35" s="68">
        <f>IFERROR(IF($BS35&gt;=BF$2,(SUMIF('PI Salary Grid'!$B$36:$B$59,'Lab By Fund'!$A:$A,'PI Salary Grid'!AS$36:AS$59)),0),0)</f>
        <v>0</v>
      </c>
      <c r="BG35" s="68">
        <f>IFERROR(IF($BS35&gt;=BG$2,(SUMIF('PI Salary Grid'!$B$36:$B$59,'Lab By Fund'!$A:$A,'PI Salary Grid'!AT$36:AT$59)),0),0)</f>
        <v>0</v>
      </c>
      <c r="BH35" s="68">
        <f>IFERROR(IF($BS35&gt;=BH$2,(SUMIF('PI Salary Grid'!$B$36:$B$59,'Lab By Fund'!$A:$A,'PI Salary Grid'!AU$36:AU$59)),0),0)</f>
        <v>0</v>
      </c>
      <c r="BI35" s="68">
        <f>IFERROR(IF($BS35&gt;=BI$2,(SUMIF('PI Salary Grid'!$B$36:$B$59,'Lab By Fund'!$A:$A,'PI Salary Grid'!AV$36:AV$59)),0),0)</f>
        <v>0</v>
      </c>
      <c r="BJ35" s="60">
        <f t="shared" si="10"/>
        <v>0</v>
      </c>
      <c r="BK35" s="60">
        <f t="shared" si="11"/>
        <v>0</v>
      </c>
      <c r="BL35" s="60">
        <f t="shared" si="12"/>
        <v>0</v>
      </c>
      <c r="BM35" s="60">
        <f t="shared" si="13"/>
        <v>0</v>
      </c>
      <c r="BO35" s="54">
        <f>IFERROR(INDEX('Grants balances'!$G$4:$G$20,MATCH(A35,'Grants balances'!$A$4:$A$20,0)),0)</f>
        <v>0</v>
      </c>
      <c r="BP35" s="61">
        <f t="shared" ref="BP35:BP52" si="20">IFERROR(-(Q35+AF35+AU35+BK35),0)</f>
        <v>0</v>
      </c>
      <c r="BQ35" s="108">
        <f t="shared" si="14"/>
        <v>0</v>
      </c>
      <c r="BR35" s="70">
        <f t="shared" si="15"/>
        <v>0</v>
      </c>
      <c r="BS35" s="58">
        <f>IFERROR((INDEX(GrantList[Budget End Date],MATCH(A35,GrantList[Fund],0))),0)</f>
        <v>0</v>
      </c>
    </row>
    <row r="36" spans="1:71">
      <c r="A36" s="66">
        <f>'Grants List'!A35</f>
        <v>0</v>
      </c>
      <c r="B36" s="67">
        <f>'Grants List'!D35</f>
        <v>0</v>
      </c>
      <c r="C36" s="109">
        <f>COUNTIF('Lab Distro'!$A$5:$A$447,A36)+COUNTIF('Clinical Team Distro'!$A$5:$A480,A36)</f>
        <v>0</v>
      </c>
      <c r="D36" s="68">
        <f>IFERROR(IF($BS36&gt;=D$2,(SUMIF('Lab Distro'!$A:$A,'Lab By Fund'!$A:$A,'Lab Distro'!W:W)+SUMIF('Clinical Team Distro'!$A:$A,'Lab By Fund'!$A:$A,'Clinical Team Distro'!W:W)),0),0)</f>
        <v>0</v>
      </c>
      <c r="E36" s="68">
        <f>IFERROR(IF($BS36&gt;=E$2,(SUMIF('Lab Distro'!$A:$A,'Lab By Fund'!$A:$A,'Lab Distro'!X:X)+SUMIF('Clinical Team Distro'!$A:$A,'Lab By Fund'!$A:$A,'Clinical Team Distro'!X:X)),0),0)</f>
        <v>0</v>
      </c>
      <c r="F36" s="68">
        <f>IFERROR(IF($BS36&gt;=F$2,(SUMIF('Lab Distro'!$A:$A,'Lab By Fund'!$A:$A,'Lab Distro'!Y:Y)+SUMIF('Clinical Team Distro'!$A:$A,'Lab By Fund'!$A:$A,'Clinical Team Distro'!Y:Y)),0),0)</f>
        <v>0</v>
      </c>
      <c r="G36" s="68">
        <f>IFERROR(IF($BS36&gt;=G$2,(SUMIF('Lab Distro'!$A:$A,'Lab By Fund'!$A:$A,'Lab Distro'!Z:Z)+SUMIF('Clinical Team Distro'!$A:$A,'Lab By Fund'!$A:$A,'Clinical Team Distro'!Z:Z)),0),0)</f>
        <v>0</v>
      </c>
      <c r="H36" s="68">
        <f>IFERROR(IF($BS36&gt;=H$2,(SUMIF('Lab Distro'!$A:$A,'Lab By Fund'!$A:$A,'Lab Distro'!AA:AA)+SUMIF('Clinical Team Distro'!$A:$A,'Lab By Fund'!$A:$A,'Clinical Team Distro'!AA:AA)),0),0)</f>
        <v>0</v>
      </c>
      <c r="I36" s="68">
        <f>IFERROR(IF($BS36&gt;=I$2,(SUMIF('Lab Distro'!$A:$A,'Lab By Fund'!$A:$A,'Lab Distro'!AB:AB)+SUMIF('Clinical Team Distro'!$A:$A,'Lab By Fund'!$A:$A,'Clinical Team Distro'!AB:AB)),0),0)</f>
        <v>0</v>
      </c>
      <c r="J36" s="68">
        <f>IFERROR(IF($BS36&gt;=J$2,(SUMIF('Lab Distro'!$A:$A,'Lab By Fund'!$A:$A,'Lab Distro'!AC:AC)+SUMIF('Clinical Team Distro'!$A:$A,'Lab By Fund'!$A:$A,'Clinical Team Distro'!AC:AC)),0),0)</f>
        <v>0</v>
      </c>
      <c r="K36" s="68">
        <f>IFERROR(IF($BS36&gt;=K$2,(SUMIF('Lab Distro'!$A:$A,'Lab By Fund'!$A:$A,'Lab Distro'!AD:AD)+SUMIF('Clinical Team Distro'!$A:$A,'Lab By Fund'!$A:$A,'Clinical Team Distro'!AD:AD)),0),0)</f>
        <v>0</v>
      </c>
      <c r="L36" s="68">
        <f>IFERROR(IF($BS36&gt;=L$2,(SUMIF('Lab Distro'!$A:$A,'Lab By Fund'!$A:$A,'Lab Distro'!AE:AE)+SUMIF('Clinical Team Distro'!$A:$A,'Lab By Fund'!$A:$A,'Clinical Team Distro'!AE:AE)),0),0)</f>
        <v>0</v>
      </c>
      <c r="M36" s="68">
        <f>IFERROR(IF($BS36&gt;=M$2,(SUMIF('Lab Distro'!$A:$A,'Lab By Fund'!$A:$A,'Lab Distro'!AF:AF)+SUMIF('Clinical Team Distro'!$A:$A,'Lab By Fund'!$A:$A,'Clinical Team Distro'!AF:AF)),0),0)</f>
        <v>0</v>
      </c>
      <c r="N36" s="68">
        <f>IFERROR(IF($BS36&gt;=N$2,(SUMIF('Lab Distro'!$A:$A,'Lab By Fund'!$A:$A,'Lab Distro'!AG:AG)+SUMIF('Clinical Team Distro'!$A:$A,'Lab By Fund'!$A:$A,'Clinical Team Distro'!AG:AG)),0),0)</f>
        <v>0</v>
      </c>
      <c r="O36" s="68">
        <f>IFERROR(IF($BS36&gt;=O$2,(SUMIF('Lab Distro'!$A:$A,'Lab By Fund'!$A:$A,'Lab Distro'!AH:AH)+SUMIF('Clinical Team Distro'!$A:$A,'Lab By Fund'!$A:$A,'Clinical Team Distro'!AH:AH)),0),0)</f>
        <v>0</v>
      </c>
      <c r="P36" s="59">
        <f t="shared" si="16"/>
        <v>0</v>
      </c>
      <c r="Q36" s="59">
        <f t="shared" si="4"/>
        <v>0</v>
      </c>
      <c r="R36" s="59">
        <f t="shared" si="5"/>
        <v>0</v>
      </c>
      <c r="S36" s="69">
        <f>SUMIF('Lab Distro'!$A:$A,'Lab By Fund'!$A:$A,'Lab Distro'!AK:AK)+SUMIF('Clinical Team Distro'!$A:$A,'Lab By Fund'!$A:$A,'Clinical Team Distro'!AK:AK)</f>
        <v>0</v>
      </c>
      <c r="T36" s="69">
        <f>SUMIF('Lab Distro'!$A:$A,'Lab By Fund'!$A:$A,'Lab Distro'!AL:AL)+SUMIF('Clinical Team Distro'!$A:$A,'Lab By Fund'!$A:$A,'Clinical Team Distro'!AL:AL)</f>
        <v>0</v>
      </c>
      <c r="U36" s="69">
        <f>SUMIF('Lab Distro'!$A:$A,'Lab By Fund'!$A:$A,'Lab Distro'!AM:AM)+SUMIF('Clinical Team Distro'!$A:$A,'Lab By Fund'!$A:$A,'Clinical Team Distro'!AM:AM)</f>
        <v>0</v>
      </c>
      <c r="V36" s="69">
        <f>SUMIF('Lab Distro'!$A:$A,'Lab By Fund'!$A:$A,'Lab Distro'!AN:AN)+SUMIF('Clinical Team Distro'!$A:$A,'Lab By Fund'!$A:$A,'Clinical Team Distro'!AN:AN)</f>
        <v>0</v>
      </c>
      <c r="W36" s="69">
        <f>SUMIF('Lab Distro'!$A:$A,'Lab By Fund'!$A:$A,'Lab Distro'!AO:AO)+SUMIF('Clinical Team Distro'!$A:$A,'Lab By Fund'!$A:$A,'Clinical Team Distro'!AO:AO)</f>
        <v>0</v>
      </c>
      <c r="X36" s="69">
        <f>SUMIF('Lab Distro'!$A:$A,'Lab By Fund'!$A:$A,'Lab Distro'!AP:AP)+SUMIF('Clinical Team Distro'!$A:$A,'Lab By Fund'!$A:$A,'Clinical Team Distro'!AP:AP)</f>
        <v>0</v>
      </c>
      <c r="Y36" s="69">
        <f>SUMIF('Lab Distro'!$A:$A,'Lab By Fund'!$A:$A,'Lab Distro'!AQ:AQ)+SUMIF('Clinical Team Distro'!$A:$A,'Lab By Fund'!$A:$A,'Clinical Team Distro'!AQ:AQ)</f>
        <v>0</v>
      </c>
      <c r="Z36" s="69">
        <f>SUMIF('Lab Distro'!$A:$A,'Lab By Fund'!$A:$A,'Lab Distro'!AR:AR)+SUMIF('Clinical Team Distro'!$A:$A,'Lab By Fund'!$A:$A,'Clinical Team Distro'!AR:AR)</f>
        <v>0</v>
      </c>
      <c r="AA36" s="69">
        <f>SUMIF('Lab Distro'!$A:$A,'Lab By Fund'!$A:$A,'Lab Distro'!AS:AS)+SUMIF('Clinical Team Distro'!$A:$A,'Lab By Fund'!$A:$A,'Clinical Team Distro'!AS:AS)</f>
        <v>0</v>
      </c>
      <c r="AB36" s="69">
        <f>SUMIF('Lab Distro'!$A:$A,'Lab By Fund'!$A:$A,'Lab Distro'!AT:AT)+SUMIF('Clinical Team Distro'!$A:$A,'Lab By Fund'!$A:$A,'Clinical Team Distro'!AT:AT)</f>
        <v>0</v>
      </c>
      <c r="AC36" s="69">
        <f>SUMIF('Lab Distro'!$A:$A,'Lab By Fund'!$A:$A,'Lab Distro'!AU:AU)+SUMIF('Clinical Team Distro'!$A:$A,'Lab By Fund'!$A:$A,'Clinical Team Distro'!AU:AU)</f>
        <v>0</v>
      </c>
      <c r="AD36" s="69">
        <f>SUMIF('Lab Distro'!$A:$A,'Lab By Fund'!$A:$A,'Lab Distro'!AV:AV)+SUMIF('Clinical Team Distro'!$A:$A,'Lab By Fund'!$A:$A,'Clinical Team Distro'!AV:AV)</f>
        <v>0</v>
      </c>
      <c r="AE36" s="60">
        <f t="shared" si="6"/>
        <v>0</v>
      </c>
      <c r="AF36" s="60">
        <f t="shared" si="7"/>
        <v>0</v>
      </c>
      <c r="AG36" s="60">
        <f t="shared" si="8"/>
        <v>0</v>
      </c>
      <c r="AH36" s="68">
        <f>IFERROR(IF(BS36&gt;=AH$2,(SUMIF('PI Salary Grid'!$B$36:$B$59,'Lab By Fund'!$A:$A,'PI Salary Grid'!F$36:F$59)),0),0)</f>
        <v>0</v>
      </c>
      <c r="AI36" s="68">
        <f>IFERROR(IF($BS36&gt;=AI$2,(SUMIF('PI Salary Grid'!$B$36:$B$59,'Lab By Fund'!$A:$A,'PI Salary Grid'!G$36:G$59)),0),0)</f>
        <v>0</v>
      </c>
      <c r="AJ36" s="68">
        <f>IFERROR(IF($BS36&gt;=AJ$2,(SUMIF('PI Salary Grid'!$B$36:$B$59,'Lab By Fund'!$A:$A,'PI Salary Grid'!H$36:H$59)),0),0)</f>
        <v>0</v>
      </c>
      <c r="AK36" s="68">
        <f>IFERROR(IF($BS36&gt;=AK$2,(SUMIF('PI Salary Grid'!$B$36:$B$59,'Lab By Fund'!$A:$A,'PI Salary Grid'!I$36:I$59)),0),0)</f>
        <v>0</v>
      </c>
      <c r="AL36" s="68">
        <f>IFERROR(IF($BS36&gt;=AL$2,(SUMIF('PI Salary Grid'!$B$36:$B$59,'Lab By Fund'!$A:$A,'PI Salary Grid'!J$36:J$59)),0),0)</f>
        <v>0</v>
      </c>
      <c r="AM36" s="68">
        <f>IFERROR(IF($BS36&gt;=AM$2,(SUMIF('PI Salary Grid'!$B$36:$B$59,'Lab By Fund'!$A:$A,'PI Salary Grid'!K$36:K$59)),0),0)</f>
        <v>0</v>
      </c>
      <c r="AN36" s="68">
        <f>IFERROR(IF($BS36&gt;=AN$2,(SUMIF('PI Salary Grid'!$B$36:$B$59,'Lab By Fund'!$A:$A,'PI Salary Grid'!L$36:L$59)),0),0)</f>
        <v>0</v>
      </c>
      <c r="AO36" s="68">
        <f>IFERROR(IF($BS36&gt;=AO$2,(SUMIF('PI Salary Grid'!$B$36:$B$59,'Lab By Fund'!$A:$A,'PI Salary Grid'!M$36:M$59)),0),0)</f>
        <v>0</v>
      </c>
      <c r="AP36" s="68">
        <f>IFERROR(IF($BS36&gt;=AP$2,(SUMIF('PI Salary Grid'!$B$36:$B$59,'Lab By Fund'!$A:$A,'PI Salary Grid'!N$36:N$59)),0),0)</f>
        <v>0</v>
      </c>
      <c r="AQ36" s="68">
        <f>IFERROR(IF($BS36&gt;=AQ$2,(SUMIF('PI Salary Grid'!$B$36:$B$59,'Lab By Fund'!$A:$A,'PI Salary Grid'!O$36:O$59)),0),0)</f>
        <v>0</v>
      </c>
      <c r="AR36" s="68">
        <f>IFERROR(IF($BS36&gt;=AR$2,(SUMIF('PI Salary Grid'!$B$36:$B$59,'Lab By Fund'!$A:$A,'PI Salary Grid'!P$36:P$59)),0),0)</f>
        <v>0</v>
      </c>
      <c r="AS36" s="68">
        <f>IFERROR(IF($BS36&gt;=AS$2,(SUMIF('PI Salary Grid'!$B$36:$B$59,'Lab By Fund'!$A:$A,'PI Salary Grid'!Q$36:Q$59)),0),0)</f>
        <v>0</v>
      </c>
      <c r="AT36" s="59">
        <f t="shared" si="17"/>
        <v>0</v>
      </c>
      <c r="AU36" s="59">
        <f t="shared" si="18"/>
        <v>0</v>
      </c>
      <c r="AV36" s="59">
        <f t="shared" si="19"/>
        <v>0</v>
      </c>
      <c r="AW36" s="59">
        <f t="shared" si="9"/>
        <v>0</v>
      </c>
      <c r="AX36" s="68">
        <f>IFERROR(IF($BS36&gt;=AX$2,(SUMIF('PI Salary Grid'!$B$36:$B$59,'Lab By Fund'!$A:$A,'PI Salary Grid'!AK$36:AK$59)),0),0)</f>
        <v>0</v>
      </c>
      <c r="AY36" s="68">
        <f>IFERROR(IF($BS36&gt;=AY$2,(SUMIF('PI Salary Grid'!$B$36:$B$59,'Lab By Fund'!$A:$A,'PI Salary Grid'!AL$36:AL$59)),0),0)</f>
        <v>0</v>
      </c>
      <c r="AZ36" s="68">
        <f>IFERROR(IF($BS36&gt;=AZ$2,(SUMIF('PI Salary Grid'!$B$36:$B$59,'Lab By Fund'!$A:$A,'PI Salary Grid'!AM$36:AM$59)),0),0)</f>
        <v>0</v>
      </c>
      <c r="BA36" s="68">
        <f>IFERROR(IF($BS36&gt;=BA$2,(SUMIF('PI Salary Grid'!$B$36:$B$59,'Lab By Fund'!$A:$A,'PI Salary Grid'!AN$36:AN$59)),0),0)</f>
        <v>0</v>
      </c>
      <c r="BB36" s="68">
        <f>IFERROR(IF($BS36&gt;=BB$2,(SUMIF('PI Salary Grid'!$B$36:$B$59,'Lab By Fund'!$A:$A,'PI Salary Grid'!AO$36:AO$59)),0),0)</f>
        <v>0</v>
      </c>
      <c r="BC36" s="68">
        <f>IFERROR(IF($BS36&gt;=BC$2,(SUMIF('PI Salary Grid'!$B$36:$B$59,'Lab By Fund'!$A:$A,'PI Salary Grid'!AP$36:AP$59)),0),0)</f>
        <v>0</v>
      </c>
      <c r="BD36" s="68">
        <f>IFERROR(IF($BS36&gt;=BD$2,(SUMIF('PI Salary Grid'!$B$36:$B$59,'Lab By Fund'!$A:$A,'PI Salary Grid'!AQ$36:AQ$59)),0),0)</f>
        <v>0</v>
      </c>
      <c r="BE36" s="68">
        <f>IFERROR(IF($BS36&gt;=BE$2,(SUMIF('PI Salary Grid'!$B$36:$B$59,'Lab By Fund'!$A:$A,'PI Salary Grid'!AR$36:AR$59)),0),0)</f>
        <v>0</v>
      </c>
      <c r="BF36" s="68">
        <f>IFERROR(IF($BS36&gt;=BF$2,(SUMIF('PI Salary Grid'!$B$36:$B$59,'Lab By Fund'!$A:$A,'PI Salary Grid'!AS$36:AS$59)),0),0)</f>
        <v>0</v>
      </c>
      <c r="BG36" s="68">
        <f>IFERROR(IF($BS36&gt;=BG$2,(SUMIF('PI Salary Grid'!$B$36:$B$59,'Lab By Fund'!$A:$A,'PI Salary Grid'!AT$36:AT$59)),0),0)</f>
        <v>0</v>
      </c>
      <c r="BH36" s="68">
        <f>IFERROR(IF($BS36&gt;=BH$2,(SUMIF('PI Salary Grid'!$B$36:$B$59,'Lab By Fund'!$A:$A,'PI Salary Grid'!AU$36:AU$59)),0),0)</f>
        <v>0</v>
      </c>
      <c r="BI36" s="68">
        <f>IFERROR(IF($BS36&gt;=BI$2,(SUMIF('PI Salary Grid'!$B$36:$B$59,'Lab By Fund'!$A:$A,'PI Salary Grid'!AV$36:AV$59)),0),0)</f>
        <v>0</v>
      </c>
      <c r="BJ36" s="60">
        <f t="shared" si="10"/>
        <v>0</v>
      </c>
      <c r="BK36" s="60">
        <f t="shared" si="11"/>
        <v>0</v>
      </c>
      <c r="BL36" s="60">
        <f t="shared" si="12"/>
        <v>0</v>
      </c>
      <c r="BM36" s="60">
        <f t="shared" si="13"/>
        <v>0</v>
      </c>
      <c r="BO36" s="54">
        <f>IFERROR(INDEX('Grants balances'!$G$4:$G$20,MATCH(A36,'Grants balances'!$A$4:$A$20,0)),0)</f>
        <v>0</v>
      </c>
      <c r="BP36" s="61">
        <f t="shared" si="20"/>
        <v>0</v>
      </c>
      <c r="BQ36" s="108">
        <f t="shared" si="14"/>
        <v>0</v>
      </c>
      <c r="BR36" s="70">
        <f t="shared" si="15"/>
        <v>0</v>
      </c>
      <c r="BS36" s="58">
        <f>IFERROR((INDEX(GrantList[Budget End Date],MATCH(A36,GrantList[Fund],0))),0)</f>
        <v>0</v>
      </c>
    </row>
    <row r="37" spans="1:71">
      <c r="A37" s="66">
        <f>'Grants List'!A36</f>
        <v>0</v>
      </c>
      <c r="B37" s="67">
        <f>'Grants List'!D36</f>
        <v>0</v>
      </c>
      <c r="C37" s="109">
        <f>COUNTIF('Lab Distro'!$A$5:$A$447,A37)+COUNTIF('Clinical Team Distro'!$A$5:$A481,A37)</f>
        <v>0</v>
      </c>
      <c r="D37" s="68">
        <f>IFERROR(IF($BS37&gt;=D$2,(SUMIF('Lab Distro'!$A:$A,'Lab By Fund'!$A:$A,'Lab Distro'!W:W)+SUMIF('Clinical Team Distro'!$A:$A,'Lab By Fund'!$A:$A,'Clinical Team Distro'!W:W)),0),0)</f>
        <v>0</v>
      </c>
      <c r="E37" s="68">
        <f>IFERROR(IF($BS37&gt;=E$2,(SUMIF('Lab Distro'!$A:$A,'Lab By Fund'!$A:$A,'Lab Distro'!X:X)+SUMIF('Clinical Team Distro'!$A:$A,'Lab By Fund'!$A:$A,'Clinical Team Distro'!X:X)),0),0)</f>
        <v>0</v>
      </c>
      <c r="F37" s="68">
        <f>IFERROR(IF($BS37&gt;=F$2,(SUMIF('Lab Distro'!$A:$A,'Lab By Fund'!$A:$A,'Lab Distro'!Y:Y)+SUMIF('Clinical Team Distro'!$A:$A,'Lab By Fund'!$A:$A,'Clinical Team Distro'!Y:Y)),0),0)</f>
        <v>0</v>
      </c>
      <c r="G37" s="68">
        <f>IFERROR(IF($BS37&gt;=G$2,(SUMIF('Lab Distro'!$A:$A,'Lab By Fund'!$A:$A,'Lab Distro'!Z:Z)+SUMIF('Clinical Team Distro'!$A:$A,'Lab By Fund'!$A:$A,'Clinical Team Distro'!Z:Z)),0),0)</f>
        <v>0</v>
      </c>
      <c r="H37" s="68">
        <f>IFERROR(IF($BS37&gt;=H$2,(SUMIF('Lab Distro'!$A:$A,'Lab By Fund'!$A:$A,'Lab Distro'!AA:AA)+SUMIF('Clinical Team Distro'!$A:$A,'Lab By Fund'!$A:$A,'Clinical Team Distro'!AA:AA)),0),0)</f>
        <v>0</v>
      </c>
      <c r="I37" s="68">
        <f>IFERROR(IF($BS37&gt;=I$2,(SUMIF('Lab Distro'!$A:$A,'Lab By Fund'!$A:$A,'Lab Distro'!AB:AB)+SUMIF('Clinical Team Distro'!$A:$A,'Lab By Fund'!$A:$A,'Clinical Team Distro'!AB:AB)),0),0)</f>
        <v>0</v>
      </c>
      <c r="J37" s="68">
        <f>IFERROR(IF($BS37&gt;=J$2,(SUMIF('Lab Distro'!$A:$A,'Lab By Fund'!$A:$A,'Lab Distro'!AC:AC)+SUMIF('Clinical Team Distro'!$A:$A,'Lab By Fund'!$A:$A,'Clinical Team Distro'!AC:AC)),0),0)</f>
        <v>0</v>
      </c>
      <c r="K37" s="68">
        <f>IFERROR(IF($BS37&gt;=K$2,(SUMIF('Lab Distro'!$A:$A,'Lab By Fund'!$A:$A,'Lab Distro'!AD:AD)+SUMIF('Clinical Team Distro'!$A:$A,'Lab By Fund'!$A:$A,'Clinical Team Distro'!AD:AD)),0),0)</f>
        <v>0</v>
      </c>
      <c r="L37" s="68">
        <f>IFERROR(IF($BS37&gt;=L$2,(SUMIF('Lab Distro'!$A:$A,'Lab By Fund'!$A:$A,'Lab Distro'!AE:AE)+SUMIF('Clinical Team Distro'!$A:$A,'Lab By Fund'!$A:$A,'Clinical Team Distro'!AE:AE)),0),0)</f>
        <v>0</v>
      </c>
      <c r="M37" s="68">
        <f>IFERROR(IF($BS37&gt;=M$2,(SUMIF('Lab Distro'!$A:$A,'Lab By Fund'!$A:$A,'Lab Distro'!AF:AF)+SUMIF('Clinical Team Distro'!$A:$A,'Lab By Fund'!$A:$A,'Clinical Team Distro'!AF:AF)),0),0)</f>
        <v>0</v>
      </c>
      <c r="N37" s="68">
        <f>IFERROR(IF($BS37&gt;=N$2,(SUMIF('Lab Distro'!$A:$A,'Lab By Fund'!$A:$A,'Lab Distro'!AG:AG)+SUMIF('Clinical Team Distro'!$A:$A,'Lab By Fund'!$A:$A,'Clinical Team Distro'!AG:AG)),0),0)</f>
        <v>0</v>
      </c>
      <c r="O37" s="68">
        <f>IFERROR(IF($BS37&gt;=O$2,(SUMIF('Lab Distro'!$A:$A,'Lab By Fund'!$A:$A,'Lab Distro'!AH:AH)+SUMIF('Clinical Team Distro'!$A:$A,'Lab By Fund'!$A:$A,'Clinical Team Distro'!AH:AH)),0),0)</f>
        <v>0</v>
      </c>
      <c r="P37" s="59">
        <f t="shared" si="16"/>
        <v>0</v>
      </c>
      <c r="Q37" s="59">
        <f t="shared" si="4"/>
        <v>0</v>
      </c>
      <c r="R37" s="59">
        <f t="shared" si="5"/>
        <v>0</v>
      </c>
      <c r="S37" s="69">
        <f>SUMIF('Lab Distro'!$A:$A,'Lab By Fund'!$A:$A,'Lab Distro'!AK:AK)+SUMIF('Clinical Team Distro'!$A:$A,'Lab By Fund'!$A:$A,'Clinical Team Distro'!AK:AK)</f>
        <v>0</v>
      </c>
      <c r="T37" s="69">
        <f>SUMIF('Lab Distro'!$A:$A,'Lab By Fund'!$A:$A,'Lab Distro'!AL:AL)+SUMIF('Clinical Team Distro'!$A:$A,'Lab By Fund'!$A:$A,'Clinical Team Distro'!AL:AL)</f>
        <v>0</v>
      </c>
      <c r="U37" s="69">
        <f>SUMIF('Lab Distro'!$A:$A,'Lab By Fund'!$A:$A,'Lab Distro'!AM:AM)+SUMIF('Clinical Team Distro'!$A:$A,'Lab By Fund'!$A:$A,'Clinical Team Distro'!AM:AM)</f>
        <v>0</v>
      </c>
      <c r="V37" s="69">
        <f>SUMIF('Lab Distro'!$A:$A,'Lab By Fund'!$A:$A,'Lab Distro'!AN:AN)+SUMIF('Clinical Team Distro'!$A:$A,'Lab By Fund'!$A:$A,'Clinical Team Distro'!AN:AN)</f>
        <v>0</v>
      </c>
      <c r="W37" s="69">
        <f>SUMIF('Lab Distro'!$A:$A,'Lab By Fund'!$A:$A,'Lab Distro'!AO:AO)+SUMIF('Clinical Team Distro'!$A:$A,'Lab By Fund'!$A:$A,'Clinical Team Distro'!AO:AO)</f>
        <v>0</v>
      </c>
      <c r="X37" s="69">
        <f>SUMIF('Lab Distro'!$A:$A,'Lab By Fund'!$A:$A,'Lab Distro'!AP:AP)+SUMIF('Clinical Team Distro'!$A:$A,'Lab By Fund'!$A:$A,'Clinical Team Distro'!AP:AP)</f>
        <v>0</v>
      </c>
      <c r="Y37" s="69">
        <f>SUMIF('Lab Distro'!$A:$A,'Lab By Fund'!$A:$A,'Lab Distro'!AQ:AQ)+SUMIF('Clinical Team Distro'!$A:$A,'Lab By Fund'!$A:$A,'Clinical Team Distro'!AQ:AQ)</f>
        <v>0</v>
      </c>
      <c r="Z37" s="69">
        <f>SUMIF('Lab Distro'!$A:$A,'Lab By Fund'!$A:$A,'Lab Distro'!AR:AR)+SUMIF('Clinical Team Distro'!$A:$A,'Lab By Fund'!$A:$A,'Clinical Team Distro'!AR:AR)</f>
        <v>0</v>
      </c>
      <c r="AA37" s="69">
        <f>SUMIF('Lab Distro'!$A:$A,'Lab By Fund'!$A:$A,'Lab Distro'!AS:AS)+SUMIF('Clinical Team Distro'!$A:$A,'Lab By Fund'!$A:$A,'Clinical Team Distro'!AS:AS)</f>
        <v>0</v>
      </c>
      <c r="AB37" s="69">
        <f>SUMIF('Lab Distro'!$A:$A,'Lab By Fund'!$A:$A,'Lab Distro'!AT:AT)+SUMIF('Clinical Team Distro'!$A:$A,'Lab By Fund'!$A:$A,'Clinical Team Distro'!AT:AT)</f>
        <v>0</v>
      </c>
      <c r="AC37" s="69">
        <f>SUMIF('Lab Distro'!$A:$A,'Lab By Fund'!$A:$A,'Lab Distro'!AU:AU)+SUMIF('Clinical Team Distro'!$A:$A,'Lab By Fund'!$A:$A,'Clinical Team Distro'!AU:AU)</f>
        <v>0</v>
      </c>
      <c r="AD37" s="69">
        <f>SUMIF('Lab Distro'!$A:$A,'Lab By Fund'!$A:$A,'Lab Distro'!AV:AV)+SUMIF('Clinical Team Distro'!$A:$A,'Lab By Fund'!$A:$A,'Clinical Team Distro'!AV:AV)</f>
        <v>0</v>
      </c>
      <c r="AE37" s="60">
        <f t="shared" si="6"/>
        <v>0</v>
      </c>
      <c r="AF37" s="60">
        <f t="shared" si="7"/>
        <v>0</v>
      </c>
      <c r="AG37" s="60">
        <f t="shared" si="8"/>
        <v>0</v>
      </c>
      <c r="AH37" s="68">
        <f>IFERROR(IF(BS37&gt;=AH$2,(SUMIF('PI Salary Grid'!$B$36:$B$59,'Lab By Fund'!$A:$A,'PI Salary Grid'!F$36:F$59)),0),0)</f>
        <v>0</v>
      </c>
      <c r="AI37" s="68">
        <f>IFERROR(IF($BS37&gt;=AI$2,(SUMIF('PI Salary Grid'!$B$36:$B$59,'Lab By Fund'!$A:$A,'PI Salary Grid'!G$36:G$59)),0),0)</f>
        <v>0</v>
      </c>
      <c r="AJ37" s="68">
        <f>IFERROR(IF($BS37&gt;=AJ$2,(SUMIF('PI Salary Grid'!$B$36:$B$59,'Lab By Fund'!$A:$A,'PI Salary Grid'!H$36:H$59)),0),0)</f>
        <v>0</v>
      </c>
      <c r="AK37" s="68">
        <f>IFERROR(IF($BS37&gt;=AK$2,(SUMIF('PI Salary Grid'!$B$36:$B$59,'Lab By Fund'!$A:$A,'PI Salary Grid'!I$36:I$59)),0),0)</f>
        <v>0</v>
      </c>
      <c r="AL37" s="68">
        <f>IFERROR(IF($BS37&gt;=AL$2,(SUMIF('PI Salary Grid'!$B$36:$B$59,'Lab By Fund'!$A:$A,'PI Salary Grid'!J$36:J$59)),0),0)</f>
        <v>0</v>
      </c>
      <c r="AM37" s="68">
        <f>IFERROR(IF($BS37&gt;=AM$2,(SUMIF('PI Salary Grid'!$B$36:$B$59,'Lab By Fund'!$A:$A,'PI Salary Grid'!K$36:K$59)),0),0)</f>
        <v>0</v>
      </c>
      <c r="AN37" s="68">
        <f>IFERROR(IF($BS37&gt;=AN$2,(SUMIF('PI Salary Grid'!$B$36:$B$59,'Lab By Fund'!$A:$A,'PI Salary Grid'!L$36:L$59)),0),0)</f>
        <v>0</v>
      </c>
      <c r="AO37" s="68">
        <f>IFERROR(IF($BS37&gt;=AO$2,(SUMIF('PI Salary Grid'!$B$36:$B$59,'Lab By Fund'!$A:$A,'PI Salary Grid'!M$36:M$59)),0),0)</f>
        <v>0</v>
      </c>
      <c r="AP37" s="68">
        <f>IFERROR(IF($BS37&gt;=AP$2,(SUMIF('PI Salary Grid'!$B$36:$B$59,'Lab By Fund'!$A:$A,'PI Salary Grid'!N$36:N$59)),0),0)</f>
        <v>0</v>
      </c>
      <c r="AQ37" s="68">
        <f>IFERROR(IF($BS37&gt;=AQ$2,(SUMIF('PI Salary Grid'!$B$36:$B$59,'Lab By Fund'!$A:$A,'PI Salary Grid'!O$36:O$59)),0),0)</f>
        <v>0</v>
      </c>
      <c r="AR37" s="68">
        <f>IFERROR(IF($BS37&gt;=AR$2,(SUMIF('PI Salary Grid'!$B$36:$B$59,'Lab By Fund'!$A:$A,'PI Salary Grid'!P$36:P$59)),0),0)</f>
        <v>0</v>
      </c>
      <c r="AS37" s="68">
        <f>IFERROR(IF($BS37&gt;=AS$2,(SUMIF('PI Salary Grid'!$B$36:$B$59,'Lab By Fund'!$A:$A,'PI Salary Grid'!Q$36:Q$59)),0),0)</f>
        <v>0</v>
      </c>
      <c r="AT37" s="59">
        <f t="shared" si="17"/>
        <v>0</v>
      </c>
      <c r="AU37" s="59">
        <f t="shared" si="18"/>
        <v>0</v>
      </c>
      <c r="AV37" s="59">
        <f t="shared" si="19"/>
        <v>0</v>
      </c>
      <c r="AW37" s="59">
        <f t="shared" si="9"/>
        <v>0</v>
      </c>
      <c r="AX37" s="68">
        <f>IFERROR(IF($BS37&gt;=AX$2,(SUMIF('PI Salary Grid'!$B$36:$B$59,'Lab By Fund'!$A:$A,'PI Salary Grid'!AK$36:AK$59)),0),0)</f>
        <v>0</v>
      </c>
      <c r="AY37" s="68">
        <f>IFERROR(IF($BS37&gt;=AY$2,(SUMIF('PI Salary Grid'!$B$36:$B$59,'Lab By Fund'!$A:$A,'PI Salary Grid'!AL$36:AL$59)),0),0)</f>
        <v>0</v>
      </c>
      <c r="AZ37" s="68">
        <f>IFERROR(IF($BS37&gt;=AZ$2,(SUMIF('PI Salary Grid'!$B$36:$B$59,'Lab By Fund'!$A:$A,'PI Salary Grid'!AM$36:AM$59)),0),0)</f>
        <v>0</v>
      </c>
      <c r="BA37" s="68">
        <f>IFERROR(IF($BS37&gt;=BA$2,(SUMIF('PI Salary Grid'!$B$36:$B$59,'Lab By Fund'!$A:$A,'PI Salary Grid'!AN$36:AN$59)),0),0)</f>
        <v>0</v>
      </c>
      <c r="BB37" s="68">
        <f>IFERROR(IF($BS37&gt;=BB$2,(SUMIF('PI Salary Grid'!$B$36:$B$59,'Lab By Fund'!$A:$A,'PI Salary Grid'!AO$36:AO$59)),0),0)</f>
        <v>0</v>
      </c>
      <c r="BC37" s="68">
        <f>IFERROR(IF($BS37&gt;=BC$2,(SUMIF('PI Salary Grid'!$B$36:$B$59,'Lab By Fund'!$A:$A,'PI Salary Grid'!AP$36:AP$59)),0),0)</f>
        <v>0</v>
      </c>
      <c r="BD37" s="68">
        <f>IFERROR(IF($BS37&gt;=BD$2,(SUMIF('PI Salary Grid'!$B$36:$B$59,'Lab By Fund'!$A:$A,'PI Salary Grid'!AQ$36:AQ$59)),0),0)</f>
        <v>0</v>
      </c>
      <c r="BE37" s="68">
        <f>IFERROR(IF($BS37&gt;=BE$2,(SUMIF('PI Salary Grid'!$B$36:$B$59,'Lab By Fund'!$A:$A,'PI Salary Grid'!AR$36:AR$59)),0),0)</f>
        <v>0</v>
      </c>
      <c r="BF37" s="68">
        <f>IFERROR(IF($BS37&gt;=BF$2,(SUMIF('PI Salary Grid'!$B$36:$B$59,'Lab By Fund'!$A:$A,'PI Salary Grid'!AS$36:AS$59)),0),0)</f>
        <v>0</v>
      </c>
      <c r="BG37" s="68">
        <f>IFERROR(IF($BS37&gt;=BG$2,(SUMIF('PI Salary Grid'!$B$36:$B$59,'Lab By Fund'!$A:$A,'PI Salary Grid'!AT$36:AT$59)),0),0)</f>
        <v>0</v>
      </c>
      <c r="BH37" s="68">
        <f>IFERROR(IF($BS37&gt;=BH$2,(SUMIF('PI Salary Grid'!$B$36:$B$59,'Lab By Fund'!$A:$A,'PI Salary Grid'!AU$36:AU$59)),0),0)</f>
        <v>0</v>
      </c>
      <c r="BI37" s="68">
        <f>IFERROR(IF($BS37&gt;=BI$2,(SUMIF('PI Salary Grid'!$B$36:$B$59,'Lab By Fund'!$A:$A,'PI Salary Grid'!AV$36:AV$59)),0),0)</f>
        <v>0</v>
      </c>
      <c r="BJ37" s="60">
        <f t="shared" si="10"/>
        <v>0</v>
      </c>
      <c r="BK37" s="60">
        <f t="shared" si="11"/>
        <v>0</v>
      </c>
      <c r="BL37" s="60">
        <f t="shared" si="12"/>
        <v>0</v>
      </c>
      <c r="BM37" s="60">
        <f t="shared" si="13"/>
        <v>0</v>
      </c>
      <c r="BO37" s="54">
        <f>IFERROR(INDEX('Grants balances'!$G$4:$G$20,MATCH(A37,'Grants balances'!$A$4:$A$20,0)),0)</f>
        <v>0</v>
      </c>
      <c r="BP37" s="61">
        <f t="shared" si="20"/>
        <v>0</v>
      </c>
      <c r="BQ37" s="108">
        <f t="shared" si="14"/>
        <v>0</v>
      </c>
      <c r="BR37" s="70">
        <f t="shared" si="15"/>
        <v>0</v>
      </c>
      <c r="BS37" s="58">
        <f>IFERROR((INDEX(GrantList[Budget End Date],MATCH(A37,GrantList[Fund],0))),0)</f>
        <v>0</v>
      </c>
    </row>
    <row r="38" spans="1:71">
      <c r="A38" s="66">
        <f>'Grants List'!A37</f>
        <v>0</v>
      </c>
      <c r="B38" s="67">
        <f>'Grants List'!D37</f>
        <v>0</v>
      </c>
      <c r="C38" s="109">
        <f>COUNTIF('Lab Distro'!$A$5:$A$447,A38)+COUNTIF('Clinical Team Distro'!$A$5:$A482,A38)</f>
        <v>0</v>
      </c>
      <c r="D38" s="68">
        <f>IFERROR(IF($BS38&gt;=D$2,(SUMIF('Lab Distro'!$A:$A,'Lab By Fund'!$A:$A,'Lab Distro'!W:W)+SUMIF('Clinical Team Distro'!$A:$A,'Lab By Fund'!$A:$A,'Clinical Team Distro'!W:W)),0),0)</f>
        <v>0</v>
      </c>
      <c r="E38" s="68">
        <f>IFERROR(IF($BS38&gt;=E$2,(SUMIF('Lab Distro'!$A:$A,'Lab By Fund'!$A:$A,'Lab Distro'!X:X)+SUMIF('Clinical Team Distro'!$A:$A,'Lab By Fund'!$A:$A,'Clinical Team Distro'!X:X)),0),0)</f>
        <v>0</v>
      </c>
      <c r="F38" s="68">
        <f>IFERROR(IF($BS38&gt;=F$2,(SUMIF('Lab Distro'!$A:$A,'Lab By Fund'!$A:$A,'Lab Distro'!Y:Y)+SUMIF('Clinical Team Distro'!$A:$A,'Lab By Fund'!$A:$A,'Clinical Team Distro'!Y:Y)),0),0)</f>
        <v>0</v>
      </c>
      <c r="G38" s="68">
        <f>IFERROR(IF($BS38&gt;=G$2,(SUMIF('Lab Distro'!$A:$A,'Lab By Fund'!$A:$A,'Lab Distro'!Z:Z)+SUMIF('Clinical Team Distro'!$A:$A,'Lab By Fund'!$A:$A,'Clinical Team Distro'!Z:Z)),0),0)</f>
        <v>0</v>
      </c>
      <c r="H38" s="68">
        <f>IFERROR(IF($BS38&gt;=H$2,(SUMIF('Lab Distro'!$A:$A,'Lab By Fund'!$A:$A,'Lab Distro'!AA:AA)+SUMIF('Clinical Team Distro'!$A:$A,'Lab By Fund'!$A:$A,'Clinical Team Distro'!AA:AA)),0),0)</f>
        <v>0</v>
      </c>
      <c r="I38" s="68">
        <f>IFERROR(IF($BS38&gt;=I$2,(SUMIF('Lab Distro'!$A:$A,'Lab By Fund'!$A:$A,'Lab Distro'!AB:AB)+SUMIF('Clinical Team Distro'!$A:$A,'Lab By Fund'!$A:$A,'Clinical Team Distro'!AB:AB)),0),0)</f>
        <v>0</v>
      </c>
      <c r="J38" s="68">
        <f>IFERROR(IF($BS38&gt;=J$2,(SUMIF('Lab Distro'!$A:$A,'Lab By Fund'!$A:$A,'Lab Distro'!AC:AC)+SUMIF('Clinical Team Distro'!$A:$A,'Lab By Fund'!$A:$A,'Clinical Team Distro'!AC:AC)),0),0)</f>
        <v>0</v>
      </c>
      <c r="K38" s="68">
        <f>IFERROR(IF($BS38&gt;=K$2,(SUMIF('Lab Distro'!$A:$A,'Lab By Fund'!$A:$A,'Lab Distro'!AD:AD)+SUMIF('Clinical Team Distro'!$A:$A,'Lab By Fund'!$A:$A,'Clinical Team Distro'!AD:AD)),0),0)</f>
        <v>0</v>
      </c>
      <c r="L38" s="68">
        <f>IFERROR(IF($BS38&gt;=L$2,(SUMIF('Lab Distro'!$A:$A,'Lab By Fund'!$A:$A,'Lab Distro'!AE:AE)+SUMIF('Clinical Team Distro'!$A:$A,'Lab By Fund'!$A:$A,'Clinical Team Distro'!AE:AE)),0),0)</f>
        <v>0</v>
      </c>
      <c r="M38" s="68">
        <f>IFERROR(IF($BS38&gt;=M$2,(SUMIF('Lab Distro'!$A:$A,'Lab By Fund'!$A:$A,'Lab Distro'!AF:AF)+SUMIF('Clinical Team Distro'!$A:$A,'Lab By Fund'!$A:$A,'Clinical Team Distro'!AF:AF)),0),0)</f>
        <v>0</v>
      </c>
      <c r="N38" s="68">
        <f>IFERROR(IF($BS38&gt;=N$2,(SUMIF('Lab Distro'!$A:$A,'Lab By Fund'!$A:$A,'Lab Distro'!AG:AG)+SUMIF('Clinical Team Distro'!$A:$A,'Lab By Fund'!$A:$A,'Clinical Team Distro'!AG:AG)),0),0)</f>
        <v>0</v>
      </c>
      <c r="O38" s="68">
        <f>IFERROR(IF($BS38&gt;=O$2,(SUMIF('Lab Distro'!$A:$A,'Lab By Fund'!$A:$A,'Lab Distro'!AH:AH)+SUMIF('Clinical Team Distro'!$A:$A,'Lab By Fund'!$A:$A,'Clinical Team Distro'!AH:AH)),0),0)</f>
        <v>0</v>
      </c>
      <c r="P38" s="59">
        <f t="shared" si="16"/>
        <v>0</v>
      </c>
      <c r="Q38" s="59">
        <f t="shared" si="4"/>
        <v>0</v>
      </c>
      <c r="R38" s="59">
        <f t="shared" si="5"/>
        <v>0</v>
      </c>
      <c r="S38" s="69">
        <f>SUMIF('Lab Distro'!$A:$A,'Lab By Fund'!$A:$A,'Lab Distro'!AK:AK)+SUMIF('Clinical Team Distro'!$A:$A,'Lab By Fund'!$A:$A,'Clinical Team Distro'!AK:AK)</f>
        <v>0</v>
      </c>
      <c r="T38" s="69">
        <f>SUMIF('Lab Distro'!$A:$A,'Lab By Fund'!$A:$A,'Lab Distro'!AL:AL)+SUMIF('Clinical Team Distro'!$A:$A,'Lab By Fund'!$A:$A,'Clinical Team Distro'!AL:AL)</f>
        <v>0</v>
      </c>
      <c r="U38" s="69">
        <f>SUMIF('Lab Distro'!$A:$A,'Lab By Fund'!$A:$A,'Lab Distro'!AM:AM)+SUMIF('Clinical Team Distro'!$A:$A,'Lab By Fund'!$A:$A,'Clinical Team Distro'!AM:AM)</f>
        <v>0</v>
      </c>
      <c r="V38" s="69">
        <f>SUMIF('Lab Distro'!$A:$A,'Lab By Fund'!$A:$A,'Lab Distro'!AN:AN)+SUMIF('Clinical Team Distro'!$A:$A,'Lab By Fund'!$A:$A,'Clinical Team Distro'!AN:AN)</f>
        <v>0</v>
      </c>
      <c r="W38" s="69">
        <f>SUMIF('Lab Distro'!$A:$A,'Lab By Fund'!$A:$A,'Lab Distro'!AO:AO)+SUMIF('Clinical Team Distro'!$A:$A,'Lab By Fund'!$A:$A,'Clinical Team Distro'!AO:AO)</f>
        <v>0</v>
      </c>
      <c r="X38" s="69">
        <f>SUMIF('Lab Distro'!$A:$A,'Lab By Fund'!$A:$A,'Lab Distro'!AP:AP)+SUMIF('Clinical Team Distro'!$A:$A,'Lab By Fund'!$A:$A,'Clinical Team Distro'!AP:AP)</f>
        <v>0</v>
      </c>
      <c r="Y38" s="69">
        <f>SUMIF('Lab Distro'!$A:$A,'Lab By Fund'!$A:$A,'Lab Distro'!AQ:AQ)+SUMIF('Clinical Team Distro'!$A:$A,'Lab By Fund'!$A:$A,'Clinical Team Distro'!AQ:AQ)</f>
        <v>0</v>
      </c>
      <c r="Z38" s="69">
        <f>SUMIF('Lab Distro'!$A:$A,'Lab By Fund'!$A:$A,'Lab Distro'!AR:AR)+SUMIF('Clinical Team Distro'!$A:$A,'Lab By Fund'!$A:$A,'Clinical Team Distro'!AR:AR)</f>
        <v>0</v>
      </c>
      <c r="AA38" s="69">
        <f>SUMIF('Lab Distro'!$A:$A,'Lab By Fund'!$A:$A,'Lab Distro'!AS:AS)+SUMIF('Clinical Team Distro'!$A:$A,'Lab By Fund'!$A:$A,'Clinical Team Distro'!AS:AS)</f>
        <v>0</v>
      </c>
      <c r="AB38" s="69">
        <f>SUMIF('Lab Distro'!$A:$A,'Lab By Fund'!$A:$A,'Lab Distro'!AT:AT)+SUMIF('Clinical Team Distro'!$A:$A,'Lab By Fund'!$A:$A,'Clinical Team Distro'!AT:AT)</f>
        <v>0</v>
      </c>
      <c r="AC38" s="69">
        <f>SUMIF('Lab Distro'!$A:$A,'Lab By Fund'!$A:$A,'Lab Distro'!AU:AU)+SUMIF('Clinical Team Distro'!$A:$A,'Lab By Fund'!$A:$A,'Clinical Team Distro'!AU:AU)</f>
        <v>0</v>
      </c>
      <c r="AD38" s="69">
        <f>SUMIF('Lab Distro'!$A:$A,'Lab By Fund'!$A:$A,'Lab Distro'!AV:AV)+SUMIF('Clinical Team Distro'!$A:$A,'Lab By Fund'!$A:$A,'Clinical Team Distro'!AV:AV)</f>
        <v>0</v>
      </c>
      <c r="AE38" s="60">
        <f t="shared" si="6"/>
        <v>0</v>
      </c>
      <c r="AF38" s="60">
        <f t="shared" si="7"/>
        <v>0</v>
      </c>
      <c r="AG38" s="60">
        <f t="shared" si="8"/>
        <v>0</v>
      </c>
      <c r="AH38" s="68">
        <f>IFERROR(IF(BS38&gt;=AH$2,(SUMIF('PI Salary Grid'!$B$36:$B$59,'Lab By Fund'!$A:$A,'PI Salary Grid'!F$36:F$59)),0),0)</f>
        <v>0</v>
      </c>
      <c r="AI38" s="68">
        <f>IFERROR(IF($BS38&gt;=AI$2,(SUMIF('PI Salary Grid'!$B$36:$B$59,'Lab By Fund'!$A:$A,'PI Salary Grid'!G$36:G$59)),0),0)</f>
        <v>0</v>
      </c>
      <c r="AJ38" s="68">
        <f>IFERROR(IF($BS38&gt;=AJ$2,(SUMIF('PI Salary Grid'!$B$36:$B$59,'Lab By Fund'!$A:$A,'PI Salary Grid'!H$36:H$59)),0),0)</f>
        <v>0</v>
      </c>
      <c r="AK38" s="68">
        <f>IFERROR(IF($BS38&gt;=AK$2,(SUMIF('PI Salary Grid'!$B$36:$B$59,'Lab By Fund'!$A:$A,'PI Salary Grid'!I$36:I$59)),0),0)</f>
        <v>0</v>
      </c>
      <c r="AL38" s="68">
        <f>IFERROR(IF($BS38&gt;=AL$2,(SUMIF('PI Salary Grid'!$B$36:$B$59,'Lab By Fund'!$A:$A,'PI Salary Grid'!J$36:J$59)),0),0)</f>
        <v>0</v>
      </c>
      <c r="AM38" s="68">
        <f>IFERROR(IF($BS38&gt;=AM$2,(SUMIF('PI Salary Grid'!$B$36:$B$59,'Lab By Fund'!$A:$A,'PI Salary Grid'!K$36:K$59)),0),0)</f>
        <v>0</v>
      </c>
      <c r="AN38" s="68">
        <f>IFERROR(IF($BS38&gt;=AN$2,(SUMIF('PI Salary Grid'!$B$36:$B$59,'Lab By Fund'!$A:$A,'PI Salary Grid'!L$36:L$59)),0),0)</f>
        <v>0</v>
      </c>
      <c r="AO38" s="68">
        <f>IFERROR(IF($BS38&gt;=AO$2,(SUMIF('PI Salary Grid'!$B$36:$B$59,'Lab By Fund'!$A:$A,'PI Salary Grid'!M$36:M$59)),0),0)</f>
        <v>0</v>
      </c>
      <c r="AP38" s="68">
        <f>IFERROR(IF($BS38&gt;=AP$2,(SUMIF('PI Salary Grid'!$B$36:$B$59,'Lab By Fund'!$A:$A,'PI Salary Grid'!N$36:N$59)),0),0)</f>
        <v>0</v>
      </c>
      <c r="AQ38" s="68">
        <f>IFERROR(IF($BS38&gt;=AQ$2,(SUMIF('PI Salary Grid'!$B$36:$B$59,'Lab By Fund'!$A:$A,'PI Salary Grid'!O$36:O$59)),0),0)</f>
        <v>0</v>
      </c>
      <c r="AR38" s="68">
        <f>IFERROR(IF($BS38&gt;=AR$2,(SUMIF('PI Salary Grid'!$B$36:$B$59,'Lab By Fund'!$A:$A,'PI Salary Grid'!P$36:P$59)),0),0)</f>
        <v>0</v>
      </c>
      <c r="AS38" s="68">
        <f>IFERROR(IF($BS38&gt;=AS$2,(SUMIF('PI Salary Grid'!$B$36:$B$59,'Lab By Fund'!$A:$A,'PI Salary Grid'!Q$36:Q$59)),0),0)</f>
        <v>0</v>
      </c>
      <c r="AT38" s="59">
        <f t="shared" si="17"/>
        <v>0</v>
      </c>
      <c r="AU38" s="59">
        <f t="shared" si="18"/>
        <v>0</v>
      </c>
      <c r="AV38" s="59">
        <f t="shared" si="19"/>
        <v>0</v>
      </c>
      <c r="AW38" s="59">
        <f t="shared" si="9"/>
        <v>0</v>
      </c>
      <c r="AX38" s="68">
        <f>IFERROR(IF($BS38&gt;=AX$2,(SUMIF('PI Salary Grid'!$B$36:$B$59,'Lab By Fund'!$A:$A,'PI Salary Grid'!AK$36:AK$59)),0),0)</f>
        <v>0</v>
      </c>
      <c r="AY38" s="68">
        <f>IFERROR(IF($BS38&gt;=AY$2,(SUMIF('PI Salary Grid'!$B$36:$B$59,'Lab By Fund'!$A:$A,'PI Salary Grid'!AL$36:AL$59)),0),0)</f>
        <v>0</v>
      </c>
      <c r="AZ38" s="68">
        <f>IFERROR(IF($BS38&gt;=AZ$2,(SUMIF('PI Salary Grid'!$B$36:$B$59,'Lab By Fund'!$A:$A,'PI Salary Grid'!AM$36:AM$59)),0),0)</f>
        <v>0</v>
      </c>
      <c r="BA38" s="68">
        <f>IFERROR(IF($BS38&gt;=BA$2,(SUMIF('PI Salary Grid'!$B$36:$B$59,'Lab By Fund'!$A:$A,'PI Salary Grid'!AN$36:AN$59)),0),0)</f>
        <v>0</v>
      </c>
      <c r="BB38" s="68">
        <f>IFERROR(IF($BS38&gt;=BB$2,(SUMIF('PI Salary Grid'!$B$36:$B$59,'Lab By Fund'!$A:$A,'PI Salary Grid'!AO$36:AO$59)),0),0)</f>
        <v>0</v>
      </c>
      <c r="BC38" s="68">
        <f>IFERROR(IF($BS38&gt;=BC$2,(SUMIF('PI Salary Grid'!$B$36:$B$59,'Lab By Fund'!$A:$A,'PI Salary Grid'!AP$36:AP$59)),0),0)</f>
        <v>0</v>
      </c>
      <c r="BD38" s="68">
        <f>IFERROR(IF($BS38&gt;=BD$2,(SUMIF('PI Salary Grid'!$B$36:$B$59,'Lab By Fund'!$A:$A,'PI Salary Grid'!AQ$36:AQ$59)),0),0)</f>
        <v>0</v>
      </c>
      <c r="BE38" s="68">
        <f>IFERROR(IF($BS38&gt;=BE$2,(SUMIF('PI Salary Grid'!$B$36:$B$59,'Lab By Fund'!$A:$A,'PI Salary Grid'!AR$36:AR$59)),0),0)</f>
        <v>0</v>
      </c>
      <c r="BF38" s="68">
        <f>IFERROR(IF($BS38&gt;=BF$2,(SUMIF('PI Salary Grid'!$B$36:$B$59,'Lab By Fund'!$A:$A,'PI Salary Grid'!AS$36:AS$59)),0),0)</f>
        <v>0</v>
      </c>
      <c r="BG38" s="68">
        <f>IFERROR(IF($BS38&gt;=BG$2,(SUMIF('PI Salary Grid'!$B$36:$B$59,'Lab By Fund'!$A:$A,'PI Salary Grid'!AT$36:AT$59)),0),0)</f>
        <v>0</v>
      </c>
      <c r="BH38" s="68">
        <f>IFERROR(IF($BS38&gt;=BH$2,(SUMIF('PI Salary Grid'!$B$36:$B$59,'Lab By Fund'!$A:$A,'PI Salary Grid'!AU$36:AU$59)),0),0)</f>
        <v>0</v>
      </c>
      <c r="BI38" s="68">
        <f>IFERROR(IF($BS38&gt;=BI$2,(SUMIF('PI Salary Grid'!$B$36:$B$59,'Lab By Fund'!$A:$A,'PI Salary Grid'!AV$36:AV$59)),0),0)</f>
        <v>0</v>
      </c>
      <c r="BJ38" s="60">
        <f t="shared" si="10"/>
        <v>0</v>
      </c>
      <c r="BK38" s="60">
        <f t="shared" si="11"/>
        <v>0</v>
      </c>
      <c r="BL38" s="60">
        <f t="shared" si="12"/>
        <v>0</v>
      </c>
      <c r="BM38" s="60">
        <f t="shared" si="13"/>
        <v>0</v>
      </c>
      <c r="BO38" s="54">
        <f>IFERROR(INDEX('Grants balances'!$G$4:$G$20,MATCH(A38,'Grants balances'!$A$4:$A$20,0)),0)</f>
        <v>0</v>
      </c>
      <c r="BP38" s="61">
        <f t="shared" si="20"/>
        <v>0</v>
      </c>
      <c r="BQ38" s="108">
        <f t="shared" si="14"/>
        <v>0</v>
      </c>
      <c r="BR38" s="70">
        <f t="shared" si="15"/>
        <v>0</v>
      </c>
      <c r="BS38" s="58">
        <f>IFERROR((INDEX(GrantList[Budget End Date],MATCH(A38,GrantList[Fund],0))),0)</f>
        <v>0</v>
      </c>
    </row>
    <row r="39" spans="1:71">
      <c r="A39" s="66">
        <f>'Grants List'!A38</f>
        <v>0</v>
      </c>
      <c r="B39" s="67">
        <f>'Grants List'!D38</f>
        <v>0</v>
      </c>
      <c r="C39" s="109">
        <f>COUNTIF('Lab Distro'!$A$5:$A$447,A39)+COUNTIF('Clinical Team Distro'!$A$5:$A483,A39)</f>
        <v>0</v>
      </c>
      <c r="D39" s="68">
        <f>IFERROR(IF($BS39&gt;=D$2,(SUMIF('Lab Distro'!$A:$A,'Lab By Fund'!$A:$A,'Lab Distro'!W:W)+SUMIF('Clinical Team Distro'!$A:$A,'Lab By Fund'!$A:$A,'Clinical Team Distro'!W:W)),0),0)</f>
        <v>0</v>
      </c>
      <c r="E39" s="68">
        <f>IFERROR(IF($BS39&gt;=E$2,(SUMIF('Lab Distro'!$A:$A,'Lab By Fund'!$A:$A,'Lab Distro'!X:X)+SUMIF('Clinical Team Distro'!$A:$A,'Lab By Fund'!$A:$A,'Clinical Team Distro'!X:X)),0),0)</f>
        <v>0</v>
      </c>
      <c r="F39" s="68">
        <f>IFERROR(IF($BS39&gt;=F$2,(SUMIF('Lab Distro'!$A:$A,'Lab By Fund'!$A:$A,'Lab Distro'!Y:Y)+SUMIF('Clinical Team Distro'!$A:$A,'Lab By Fund'!$A:$A,'Clinical Team Distro'!Y:Y)),0),0)</f>
        <v>0</v>
      </c>
      <c r="G39" s="68">
        <f>IFERROR(IF($BS39&gt;=G$2,(SUMIF('Lab Distro'!$A:$A,'Lab By Fund'!$A:$A,'Lab Distro'!Z:Z)+SUMIF('Clinical Team Distro'!$A:$A,'Lab By Fund'!$A:$A,'Clinical Team Distro'!Z:Z)),0),0)</f>
        <v>0</v>
      </c>
      <c r="H39" s="68">
        <f>IFERROR(IF($BS39&gt;=H$2,(SUMIF('Lab Distro'!$A:$A,'Lab By Fund'!$A:$A,'Lab Distro'!AA:AA)+SUMIF('Clinical Team Distro'!$A:$A,'Lab By Fund'!$A:$A,'Clinical Team Distro'!AA:AA)),0),0)</f>
        <v>0</v>
      </c>
      <c r="I39" s="68">
        <f>IFERROR(IF($BS39&gt;=I$2,(SUMIF('Lab Distro'!$A:$A,'Lab By Fund'!$A:$A,'Lab Distro'!AB:AB)+SUMIF('Clinical Team Distro'!$A:$A,'Lab By Fund'!$A:$A,'Clinical Team Distro'!AB:AB)),0),0)</f>
        <v>0</v>
      </c>
      <c r="J39" s="68">
        <f>IFERROR(IF($BS39&gt;=J$2,(SUMIF('Lab Distro'!$A:$A,'Lab By Fund'!$A:$A,'Lab Distro'!AC:AC)+SUMIF('Clinical Team Distro'!$A:$A,'Lab By Fund'!$A:$A,'Clinical Team Distro'!AC:AC)),0),0)</f>
        <v>0</v>
      </c>
      <c r="K39" s="68">
        <f>IFERROR(IF($BS39&gt;=K$2,(SUMIF('Lab Distro'!$A:$A,'Lab By Fund'!$A:$A,'Lab Distro'!AD:AD)+SUMIF('Clinical Team Distro'!$A:$A,'Lab By Fund'!$A:$A,'Clinical Team Distro'!AD:AD)),0),0)</f>
        <v>0</v>
      </c>
      <c r="L39" s="68">
        <f>IFERROR(IF($BS39&gt;=L$2,(SUMIF('Lab Distro'!$A:$A,'Lab By Fund'!$A:$A,'Lab Distro'!AE:AE)+SUMIF('Clinical Team Distro'!$A:$A,'Lab By Fund'!$A:$A,'Clinical Team Distro'!AE:AE)),0),0)</f>
        <v>0</v>
      </c>
      <c r="M39" s="68">
        <f>IFERROR(IF($BS39&gt;=M$2,(SUMIF('Lab Distro'!$A:$A,'Lab By Fund'!$A:$A,'Lab Distro'!AF:AF)+SUMIF('Clinical Team Distro'!$A:$A,'Lab By Fund'!$A:$A,'Clinical Team Distro'!AF:AF)),0),0)</f>
        <v>0</v>
      </c>
      <c r="N39" s="68">
        <f>IFERROR(IF($BS39&gt;=N$2,(SUMIF('Lab Distro'!$A:$A,'Lab By Fund'!$A:$A,'Lab Distro'!AG:AG)+SUMIF('Clinical Team Distro'!$A:$A,'Lab By Fund'!$A:$A,'Clinical Team Distro'!AG:AG)),0),0)</f>
        <v>0</v>
      </c>
      <c r="O39" s="68">
        <f>IFERROR(IF($BS39&gt;=O$2,(SUMIF('Lab Distro'!$A:$A,'Lab By Fund'!$A:$A,'Lab Distro'!AH:AH)+SUMIF('Clinical Team Distro'!$A:$A,'Lab By Fund'!$A:$A,'Clinical Team Distro'!AH:AH)),0),0)</f>
        <v>0</v>
      </c>
      <c r="P39" s="59">
        <f t="shared" si="16"/>
        <v>0</v>
      </c>
      <c r="Q39" s="59">
        <f t="shared" si="4"/>
        <v>0</v>
      </c>
      <c r="R39" s="59">
        <f t="shared" si="5"/>
        <v>0</v>
      </c>
      <c r="S39" s="69">
        <f>SUMIF('Lab Distro'!$A:$A,'Lab By Fund'!$A:$A,'Lab Distro'!AK:AK)+SUMIF('Clinical Team Distro'!$A:$A,'Lab By Fund'!$A:$A,'Clinical Team Distro'!AK:AK)</f>
        <v>0</v>
      </c>
      <c r="T39" s="69">
        <f>SUMIF('Lab Distro'!$A:$A,'Lab By Fund'!$A:$A,'Lab Distro'!AL:AL)+SUMIF('Clinical Team Distro'!$A:$A,'Lab By Fund'!$A:$A,'Clinical Team Distro'!AL:AL)</f>
        <v>0</v>
      </c>
      <c r="U39" s="69">
        <f>SUMIF('Lab Distro'!$A:$A,'Lab By Fund'!$A:$A,'Lab Distro'!AM:AM)+SUMIF('Clinical Team Distro'!$A:$A,'Lab By Fund'!$A:$A,'Clinical Team Distro'!AM:AM)</f>
        <v>0</v>
      </c>
      <c r="V39" s="69">
        <f>SUMIF('Lab Distro'!$A:$A,'Lab By Fund'!$A:$A,'Lab Distro'!AN:AN)+SUMIF('Clinical Team Distro'!$A:$A,'Lab By Fund'!$A:$A,'Clinical Team Distro'!AN:AN)</f>
        <v>0</v>
      </c>
      <c r="W39" s="69">
        <f>SUMIF('Lab Distro'!$A:$A,'Lab By Fund'!$A:$A,'Lab Distro'!AO:AO)+SUMIF('Clinical Team Distro'!$A:$A,'Lab By Fund'!$A:$A,'Clinical Team Distro'!AO:AO)</f>
        <v>0</v>
      </c>
      <c r="X39" s="69">
        <f>SUMIF('Lab Distro'!$A:$A,'Lab By Fund'!$A:$A,'Lab Distro'!AP:AP)+SUMIF('Clinical Team Distro'!$A:$A,'Lab By Fund'!$A:$A,'Clinical Team Distro'!AP:AP)</f>
        <v>0</v>
      </c>
      <c r="Y39" s="69">
        <f>SUMIF('Lab Distro'!$A:$A,'Lab By Fund'!$A:$A,'Lab Distro'!AQ:AQ)+SUMIF('Clinical Team Distro'!$A:$A,'Lab By Fund'!$A:$A,'Clinical Team Distro'!AQ:AQ)</f>
        <v>0</v>
      </c>
      <c r="Z39" s="69">
        <f>SUMIF('Lab Distro'!$A:$A,'Lab By Fund'!$A:$A,'Lab Distro'!AR:AR)+SUMIF('Clinical Team Distro'!$A:$A,'Lab By Fund'!$A:$A,'Clinical Team Distro'!AR:AR)</f>
        <v>0</v>
      </c>
      <c r="AA39" s="69">
        <f>SUMIF('Lab Distro'!$A:$A,'Lab By Fund'!$A:$A,'Lab Distro'!AS:AS)+SUMIF('Clinical Team Distro'!$A:$A,'Lab By Fund'!$A:$A,'Clinical Team Distro'!AS:AS)</f>
        <v>0</v>
      </c>
      <c r="AB39" s="69">
        <f>SUMIF('Lab Distro'!$A:$A,'Lab By Fund'!$A:$A,'Lab Distro'!AT:AT)+SUMIF('Clinical Team Distro'!$A:$A,'Lab By Fund'!$A:$A,'Clinical Team Distro'!AT:AT)</f>
        <v>0</v>
      </c>
      <c r="AC39" s="69">
        <f>SUMIF('Lab Distro'!$A:$A,'Lab By Fund'!$A:$A,'Lab Distro'!AU:AU)+SUMIF('Clinical Team Distro'!$A:$A,'Lab By Fund'!$A:$A,'Clinical Team Distro'!AU:AU)</f>
        <v>0</v>
      </c>
      <c r="AD39" s="69">
        <f>SUMIF('Lab Distro'!$A:$A,'Lab By Fund'!$A:$A,'Lab Distro'!AV:AV)+SUMIF('Clinical Team Distro'!$A:$A,'Lab By Fund'!$A:$A,'Clinical Team Distro'!AV:AV)</f>
        <v>0</v>
      </c>
      <c r="AE39" s="60">
        <f t="shared" si="6"/>
        <v>0</v>
      </c>
      <c r="AF39" s="60">
        <f t="shared" si="7"/>
        <v>0</v>
      </c>
      <c r="AG39" s="60">
        <f t="shared" si="8"/>
        <v>0</v>
      </c>
      <c r="AH39" s="68">
        <f>IFERROR(IF(BS39&gt;=AH$2,(SUMIF('PI Salary Grid'!$B$36:$B$59,'Lab By Fund'!$A:$A,'PI Salary Grid'!F$36:F$59)),0),0)</f>
        <v>0</v>
      </c>
      <c r="AI39" s="68">
        <f>IFERROR(IF($BS39&gt;=AI$2,(SUMIF('PI Salary Grid'!$B$36:$B$59,'Lab By Fund'!$A:$A,'PI Salary Grid'!G$36:G$59)),0),0)</f>
        <v>0</v>
      </c>
      <c r="AJ39" s="68">
        <f>IFERROR(IF($BS39&gt;=AJ$2,(SUMIF('PI Salary Grid'!$B$36:$B$59,'Lab By Fund'!$A:$A,'PI Salary Grid'!H$36:H$59)),0),0)</f>
        <v>0</v>
      </c>
      <c r="AK39" s="68">
        <f>IFERROR(IF($BS39&gt;=AK$2,(SUMIF('PI Salary Grid'!$B$36:$B$59,'Lab By Fund'!$A:$A,'PI Salary Grid'!I$36:I$59)),0),0)</f>
        <v>0</v>
      </c>
      <c r="AL39" s="68">
        <f>IFERROR(IF($BS39&gt;=AL$2,(SUMIF('PI Salary Grid'!$B$36:$B$59,'Lab By Fund'!$A:$A,'PI Salary Grid'!J$36:J$59)),0),0)</f>
        <v>0</v>
      </c>
      <c r="AM39" s="68">
        <f>IFERROR(IF($BS39&gt;=AM$2,(SUMIF('PI Salary Grid'!$B$36:$B$59,'Lab By Fund'!$A:$A,'PI Salary Grid'!K$36:K$59)),0),0)</f>
        <v>0</v>
      </c>
      <c r="AN39" s="68">
        <f>IFERROR(IF($BS39&gt;=AN$2,(SUMIF('PI Salary Grid'!$B$36:$B$59,'Lab By Fund'!$A:$A,'PI Salary Grid'!L$36:L$59)),0),0)</f>
        <v>0</v>
      </c>
      <c r="AO39" s="68">
        <f>IFERROR(IF($BS39&gt;=AO$2,(SUMIF('PI Salary Grid'!$B$36:$B$59,'Lab By Fund'!$A:$A,'PI Salary Grid'!M$36:M$59)),0),0)</f>
        <v>0</v>
      </c>
      <c r="AP39" s="68">
        <f>IFERROR(IF($BS39&gt;=AP$2,(SUMIF('PI Salary Grid'!$B$36:$B$59,'Lab By Fund'!$A:$A,'PI Salary Grid'!N$36:N$59)),0),0)</f>
        <v>0</v>
      </c>
      <c r="AQ39" s="68">
        <f>IFERROR(IF($BS39&gt;=AQ$2,(SUMIF('PI Salary Grid'!$B$36:$B$59,'Lab By Fund'!$A:$A,'PI Salary Grid'!O$36:O$59)),0),0)</f>
        <v>0</v>
      </c>
      <c r="AR39" s="68">
        <f>IFERROR(IF($BS39&gt;=AR$2,(SUMIF('PI Salary Grid'!$B$36:$B$59,'Lab By Fund'!$A:$A,'PI Salary Grid'!P$36:P$59)),0),0)</f>
        <v>0</v>
      </c>
      <c r="AS39" s="68">
        <f>IFERROR(IF($BS39&gt;=AS$2,(SUMIF('PI Salary Grid'!$B$36:$B$59,'Lab By Fund'!$A:$A,'PI Salary Grid'!Q$36:Q$59)),0),0)</f>
        <v>0</v>
      </c>
      <c r="AT39" s="59">
        <f t="shared" si="17"/>
        <v>0</v>
      </c>
      <c r="AU39" s="59">
        <f t="shared" si="18"/>
        <v>0</v>
      </c>
      <c r="AV39" s="59">
        <f t="shared" si="19"/>
        <v>0</v>
      </c>
      <c r="AW39" s="59">
        <f t="shared" si="9"/>
        <v>0</v>
      </c>
      <c r="AX39" s="68">
        <f>IFERROR(IF($BS39&gt;=AX$2,(SUMIF('PI Salary Grid'!$B$36:$B$59,'Lab By Fund'!$A:$A,'PI Salary Grid'!AK$36:AK$59)),0),0)</f>
        <v>0</v>
      </c>
      <c r="AY39" s="68">
        <f>IFERROR(IF($BS39&gt;=AY$2,(SUMIF('PI Salary Grid'!$B$36:$B$59,'Lab By Fund'!$A:$A,'PI Salary Grid'!AL$36:AL$59)),0),0)</f>
        <v>0</v>
      </c>
      <c r="AZ39" s="68">
        <f>IFERROR(IF($BS39&gt;=AZ$2,(SUMIF('PI Salary Grid'!$B$36:$B$59,'Lab By Fund'!$A:$A,'PI Salary Grid'!AM$36:AM$59)),0),0)</f>
        <v>0</v>
      </c>
      <c r="BA39" s="68">
        <f>IFERROR(IF($BS39&gt;=BA$2,(SUMIF('PI Salary Grid'!$B$36:$B$59,'Lab By Fund'!$A:$A,'PI Salary Grid'!AN$36:AN$59)),0),0)</f>
        <v>0</v>
      </c>
      <c r="BB39" s="68">
        <f>IFERROR(IF($BS39&gt;=BB$2,(SUMIF('PI Salary Grid'!$B$36:$B$59,'Lab By Fund'!$A:$A,'PI Salary Grid'!AO$36:AO$59)),0),0)</f>
        <v>0</v>
      </c>
      <c r="BC39" s="68">
        <f>IFERROR(IF($BS39&gt;=BC$2,(SUMIF('PI Salary Grid'!$B$36:$B$59,'Lab By Fund'!$A:$A,'PI Salary Grid'!AP$36:AP$59)),0),0)</f>
        <v>0</v>
      </c>
      <c r="BD39" s="68">
        <f>IFERROR(IF($BS39&gt;=BD$2,(SUMIF('PI Salary Grid'!$B$36:$B$59,'Lab By Fund'!$A:$A,'PI Salary Grid'!AQ$36:AQ$59)),0),0)</f>
        <v>0</v>
      </c>
      <c r="BE39" s="68">
        <f>IFERROR(IF($BS39&gt;=BE$2,(SUMIF('PI Salary Grid'!$B$36:$B$59,'Lab By Fund'!$A:$A,'PI Salary Grid'!AR$36:AR$59)),0),0)</f>
        <v>0</v>
      </c>
      <c r="BF39" s="68">
        <f>IFERROR(IF($BS39&gt;=BF$2,(SUMIF('PI Salary Grid'!$B$36:$B$59,'Lab By Fund'!$A:$A,'PI Salary Grid'!AS$36:AS$59)),0),0)</f>
        <v>0</v>
      </c>
      <c r="BG39" s="68">
        <f>IFERROR(IF($BS39&gt;=BG$2,(SUMIF('PI Salary Grid'!$B$36:$B$59,'Lab By Fund'!$A:$A,'PI Salary Grid'!AT$36:AT$59)),0),0)</f>
        <v>0</v>
      </c>
      <c r="BH39" s="68">
        <f>IFERROR(IF($BS39&gt;=BH$2,(SUMIF('PI Salary Grid'!$B$36:$B$59,'Lab By Fund'!$A:$A,'PI Salary Grid'!AU$36:AU$59)),0),0)</f>
        <v>0</v>
      </c>
      <c r="BI39" s="68">
        <f>IFERROR(IF($BS39&gt;=BI$2,(SUMIF('PI Salary Grid'!$B$36:$B$59,'Lab By Fund'!$A:$A,'PI Salary Grid'!AV$36:AV$59)),0),0)</f>
        <v>0</v>
      </c>
      <c r="BJ39" s="60">
        <f t="shared" si="10"/>
        <v>0</v>
      </c>
      <c r="BK39" s="60">
        <f t="shared" si="11"/>
        <v>0</v>
      </c>
      <c r="BL39" s="60">
        <f t="shared" si="12"/>
        <v>0</v>
      </c>
      <c r="BM39" s="60">
        <f t="shared" si="13"/>
        <v>0</v>
      </c>
      <c r="BO39" s="54">
        <f>IFERROR(INDEX('Grants balances'!$G$4:$G$20,MATCH(A39,'Grants balances'!$A$4:$A$20,0)),0)</f>
        <v>0</v>
      </c>
      <c r="BP39" s="61">
        <f t="shared" si="20"/>
        <v>0</v>
      </c>
      <c r="BQ39" s="108">
        <f t="shared" si="14"/>
        <v>0</v>
      </c>
      <c r="BR39" s="70">
        <f t="shared" si="15"/>
        <v>0</v>
      </c>
      <c r="BS39" s="58">
        <f>IFERROR((INDEX(GrantList[Budget End Date],MATCH(A39,GrantList[Fund],0))),0)</f>
        <v>0</v>
      </c>
    </row>
    <row r="40" spans="1:71">
      <c r="A40" s="66">
        <f>'Grants List'!A39</f>
        <v>0</v>
      </c>
      <c r="B40" s="67">
        <f>'Grants List'!D39</f>
        <v>0</v>
      </c>
      <c r="C40" s="109">
        <f>COUNTIF('Lab Distro'!$A$5:$A$447,A40)+COUNTIF('Clinical Team Distro'!$A$5:$A484,A40)</f>
        <v>0</v>
      </c>
      <c r="D40" s="68">
        <f>IFERROR(IF($BS40&gt;=D$2,(SUMIF('Lab Distro'!$A:$A,'Lab By Fund'!$A:$A,'Lab Distro'!W:W)+SUMIF('Clinical Team Distro'!$A:$A,'Lab By Fund'!$A:$A,'Clinical Team Distro'!W:W)),0),0)</f>
        <v>0</v>
      </c>
      <c r="E40" s="68">
        <f>IFERROR(IF($BS40&gt;=E$2,(SUMIF('Lab Distro'!$A:$A,'Lab By Fund'!$A:$A,'Lab Distro'!X:X)+SUMIF('Clinical Team Distro'!$A:$A,'Lab By Fund'!$A:$A,'Clinical Team Distro'!X:X)),0),0)</f>
        <v>0</v>
      </c>
      <c r="F40" s="68">
        <f>IFERROR(IF($BS40&gt;=F$2,(SUMIF('Lab Distro'!$A:$A,'Lab By Fund'!$A:$A,'Lab Distro'!Y:Y)+SUMIF('Clinical Team Distro'!$A:$A,'Lab By Fund'!$A:$A,'Clinical Team Distro'!Y:Y)),0),0)</f>
        <v>0</v>
      </c>
      <c r="G40" s="68">
        <f>IFERROR(IF($BS40&gt;=G$2,(SUMIF('Lab Distro'!$A:$A,'Lab By Fund'!$A:$A,'Lab Distro'!Z:Z)+SUMIF('Clinical Team Distro'!$A:$A,'Lab By Fund'!$A:$A,'Clinical Team Distro'!Z:Z)),0),0)</f>
        <v>0</v>
      </c>
      <c r="H40" s="68">
        <f>IFERROR(IF($BS40&gt;=H$2,(SUMIF('Lab Distro'!$A:$A,'Lab By Fund'!$A:$A,'Lab Distro'!AA:AA)+SUMIF('Clinical Team Distro'!$A:$A,'Lab By Fund'!$A:$A,'Clinical Team Distro'!AA:AA)),0),0)</f>
        <v>0</v>
      </c>
      <c r="I40" s="68">
        <f>IFERROR(IF($BS40&gt;=I$2,(SUMIF('Lab Distro'!$A:$A,'Lab By Fund'!$A:$A,'Lab Distro'!AB:AB)+SUMIF('Clinical Team Distro'!$A:$A,'Lab By Fund'!$A:$A,'Clinical Team Distro'!AB:AB)),0),0)</f>
        <v>0</v>
      </c>
      <c r="J40" s="68">
        <f>IFERROR(IF($BS40&gt;=J$2,(SUMIF('Lab Distro'!$A:$A,'Lab By Fund'!$A:$A,'Lab Distro'!AC:AC)+SUMIF('Clinical Team Distro'!$A:$A,'Lab By Fund'!$A:$A,'Clinical Team Distro'!AC:AC)),0),0)</f>
        <v>0</v>
      </c>
      <c r="K40" s="68">
        <f>IFERROR(IF($BS40&gt;=K$2,(SUMIF('Lab Distro'!$A:$A,'Lab By Fund'!$A:$A,'Lab Distro'!AD:AD)+SUMIF('Clinical Team Distro'!$A:$A,'Lab By Fund'!$A:$A,'Clinical Team Distro'!AD:AD)),0),0)</f>
        <v>0</v>
      </c>
      <c r="L40" s="68">
        <f>IFERROR(IF($BS40&gt;=L$2,(SUMIF('Lab Distro'!$A:$A,'Lab By Fund'!$A:$A,'Lab Distro'!AE:AE)+SUMIF('Clinical Team Distro'!$A:$A,'Lab By Fund'!$A:$A,'Clinical Team Distro'!AE:AE)),0),0)</f>
        <v>0</v>
      </c>
      <c r="M40" s="68">
        <f>IFERROR(IF($BS40&gt;=M$2,(SUMIF('Lab Distro'!$A:$A,'Lab By Fund'!$A:$A,'Lab Distro'!AF:AF)+SUMIF('Clinical Team Distro'!$A:$A,'Lab By Fund'!$A:$A,'Clinical Team Distro'!AF:AF)),0),0)</f>
        <v>0</v>
      </c>
      <c r="N40" s="68">
        <f>IFERROR(IF($BS40&gt;=N$2,(SUMIF('Lab Distro'!$A:$A,'Lab By Fund'!$A:$A,'Lab Distro'!AG:AG)+SUMIF('Clinical Team Distro'!$A:$A,'Lab By Fund'!$A:$A,'Clinical Team Distro'!AG:AG)),0),0)</f>
        <v>0</v>
      </c>
      <c r="O40" s="68">
        <f>IFERROR(IF($BS40&gt;=O$2,(SUMIF('Lab Distro'!$A:$A,'Lab By Fund'!$A:$A,'Lab Distro'!AH:AH)+SUMIF('Clinical Team Distro'!$A:$A,'Lab By Fund'!$A:$A,'Clinical Team Distro'!AH:AH)),0),0)</f>
        <v>0</v>
      </c>
      <c r="P40" s="59">
        <f t="shared" si="16"/>
        <v>0</v>
      </c>
      <c r="Q40" s="59">
        <f t="shared" si="4"/>
        <v>0</v>
      </c>
      <c r="R40" s="59">
        <f t="shared" si="5"/>
        <v>0</v>
      </c>
      <c r="S40" s="69">
        <f>SUMIF('Lab Distro'!$A:$A,'Lab By Fund'!$A:$A,'Lab Distro'!AK:AK)+SUMIF('Clinical Team Distro'!$A:$A,'Lab By Fund'!$A:$A,'Clinical Team Distro'!AK:AK)</f>
        <v>0</v>
      </c>
      <c r="T40" s="69">
        <f>SUMIF('Lab Distro'!$A:$A,'Lab By Fund'!$A:$A,'Lab Distro'!AL:AL)+SUMIF('Clinical Team Distro'!$A:$A,'Lab By Fund'!$A:$A,'Clinical Team Distro'!AL:AL)</f>
        <v>0</v>
      </c>
      <c r="U40" s="69">
        <f>SUMIF('Lab Distro'!$A:$A,'Lab By Fund'!$A:$A,'Lab Distro'!AM:AM)+SUMIF('Clinical Team Distro'!$A:$A,'Lab By Fund'!$A:$A,'Clinical Team Distro'!AM:AM)</f>
        <v>0</v>
      </c>
      <c r="V40" s="69">
        <f>SUMIF('Lab Distro'!$A:$A,'Lab By Fund'!$A:$A,'Lab Distro'!AN:AN)+SUMIF('Clinical Team Distro'!$A:$A,'Lab By Fund'!$A:$A,'Clinical Team Distro'!AN:AN)</f>
        <v>0</v>
      </c>
      <c r="W40" s="69">
        <f>SUMIF('Lab Distro'!$A:$A,'Lab By Fund'!$A:$A,'Lab Distro'!AO:AO)+SUMIF('Clinical Team Distro'!$A:$A,'Lab By Fund'!$A:$A,'Clinical Team Distro'!AO:AO)</f>
        <v>0</v>
      </c>
      <c r="X40" s="69">
        <f>SUMIF('Lab Distro'!$A:$A,'Lab By Fund'!$A:$A,'Lab Distro'!AP:AP)+SUMIF('Clinical Team Distro'!$A:$A,'Lab By Fund'!$A:$A,'Clinical Team Distro'!AP:AP)</f>
        <v>0</v>
      </c>
      <c r="Y40" s="69">
        <f>SUMIF('Lab Distro'!$A:$A,'Lab By Fund'!$A:$A,'Lab Distro'!AQ:AQ)+SUMIF('Clinical Team Distro'!$A:$A,'Lab By Fund'!$A:$A,'Clinical Team Distro'!AQ:AQ)</f>
        <v>0</v>
      </c>
      <c r="Z40" s="69">
        <f>SUMIF('Lab Distro'!$A:$A,'Lab By Fund'!$A:$A,'Lab Distro'!AR:AR)+SUMIF('Clinical Team Distro'!$A:$A,'Lab By Fund'!$A:$A,'Clinical Team Distro'!AR:AR)</f>
        <v>0</v>
      </c>
      <c r="AA40" s="69">
        <f>SUMIF('Lab Distro'!$A:$A,'Lab By Fund'!$A:$A,'Lab Distro'!AS:AS)+SUMIF('Clinical Team Distro'!$A:$A,'Lab By Fund'!$A:$A,'Clinical Team Distro'!AS:AS)</f>
        <v>0</v>
      </c>
      <c r="AB40" s="69">
        <f>SUMIF('Lab Distro'!$A:$A,'Lab By Fund'!$A:$A,'Lab Distro'!AT:AT)+SUMIF('Clinical Team Distro'!$A:$A,'Lab By Fund'!$A:$A,'Clinical Team Distro'!AT:AT)</f>
        <v>0</v>
      </c>
      <c r="AC40" s="69">
        <f>SUMIF('Lab Distro'!$A:$A,'Lab By Fund'!$A:$A,'Lab Distro'!AU:AU)+SUMIF('Clinical Team Distro'!$A:$A,'Lab By Fund'!$A:$A,'Clinical Team Distro'!AU:AU)</f>
        <v>0</v>
      </c>
      <c r="AD40" s="69">
        <f>SUMIF('Lab Distro'!$A:$A,'Lab By Fund'!$A:$A,'Lab Distro'!AV:AV)+SUMIF('Clinical Team Distro'!$A:$A,'Lab By Fund'!$A:$A,'Clinical Team Distro'!AV:AV)</f>
        <v>0</v>
      </c>
      <c r="AE40" s="60">
        <f t="shared" si="6"/>
        <v>0</v>
      </c>
      <c r="AF40" s="60">
        <f t="shared" si="7"/>
        <v>0</v>
      </c>
      <c r="AG40" s="60">
        <f t="shared" si="8"/>
        <v>0</v>
      </c>
      <c r="AH40" s="68">
        <f>IFERROR(IF(BS40&gt;=AH$2,(SUMIF('PI Salary Grid'!$B$36:$B$59,'Lab By Fund'!$A:$A,'PI Salary Grid'!F$36:F$59)),0),0)</f>
        <v>0</v>
      </c>
      <c r="AI40" s="68">
        <f>IFERROR(IF($BS40&gt;=AI$2,(SUMIF('PI Salary Grid'!$B$36:$B$59,'Lab By Fund'!$A:$A,'PI Salary Grid'!G$36:G$59)),0),0)</f>
        <v>0</v>
      </c>
      <c r="AJ40" s="68">
        <f>IFERROR(IF($BS40&gt;=AJ$2,(SUMIF('PI Salary Grid'!$B$36:$B$59,'Lab By Fund'!$A:$A,'PI Salary Grid'!H$36:H$59)),0),0)</f>
        <v>0</v>
      </c>
      <c r="AK40" s="68">
        <f>IFERROR(IF($BS40&gt;=AK$2,(SUMIF('PI Salary Grid'!$B$36:$B$59,'Lab By Fund'!$A:$A,'PI Salary Grid'!I$36:I$59)),0),0)</f>
        <v>0</v>
      </c>
      <c r="AL40" s="68">
        <f>IFERROR(IF($BS40&gt;=AL$2,(SUMIF('PI Salary Grid'!$B$36:$B$59,'Lab By Fund'!$A:$A,'PI Salary Grid'!J$36:J$59)),0),0)</f>
        <v>0</v>
      </c>
      <c r="AM40" s="68">
        <f>IFERROR(IF($BS40&gt;=AM$2,(SUMIF('PI Salary Grid'!$B$36:$B$59,'Lab By Fund'!$A:$A,'PI Salary Grid'!K$36:K$59)),0),0)</f>
        <v>0</v>
      </c>
      <c r="AN40" s="68">
        <f>IFERROR(IF($BS40&gt;=AN$2,(SUMIF('PI Salary Grid'!$B$36:$B$59,'Lab By Fund'!$A:$A,'PI Salary Grid'!L$36:L$59)),0),0)</f>
        <v>0</v>
      </c>
      <c r="AO40" s="68">
        <f>IFERROR(IF($BS40&gt;=AO$2,(SUMIF('PI Salary Grid'!$B$36:$B$59,'Lab By Fund'!$A:$A,'PI Salary Grid'!M$36:M$59)),0),0)</f>
        <v>0</v>
      </c>
      <c r="AP40" s="68">
        <f>IFERROR(IF($BS40&gt;=AP$2,(SUMIF('PI Salary Grid'!$B$36:$B$59,'Lab By Fund'!$A:$A,'PI Salary Grid'!N$36:N$59)),0),0)</f>
        <v>0</v>
      </c>
      <c r="AQ40" s="68">
        <f>IFERROR(IF($BS40&gt;=AQ$2,(SUMIF('PI Salary Grid'!$B$36:$B$59,'Lab By Fund'!$A:$A,'PI Salary Grid'!O$36:O$59)),0),0)</f>
        <v>0</v>
      </c>
      <c r="AR40" s="68">
        <f>IFERROR(IF($BS40&gt;=AR$2,(SUMIF('PI Salary Grid'!$B$36:$B$59,'Lab By Fund'!$A:$A,'PI Salary Grid'!P$36:P$59)),0),0)</f>
        <v>0</v>
      </c>
      <c r="AS40" s="68">
        <f>IFERROR(IF($BS40&gt;=AS$2,(SUMIF('PI Salary Grid'!$B$36:$B$59,'Lab By Fund'!$A:$A,'PI Salary Grid'!Q$36:Q$59)),0),0)</f>
        <v>0</v>
      </c>
      <c r="AT40" s="59">
        <f t="shared" si="17"/>
        <v>0</v>
      </c>
      <c r="AU40" s="59">
        <f t="shared" si="18"/>
        <v>0</v>
      </c>
      <c r="AV40" s="59">
        <f t="shared" si="19"/>
        <v>0</v>
      </c>
      <c r="AW40" s="59">
        <f t="shared" si="9"/>
        <v>0</v>
      </c>
      <c r="AX40" s="68">
        <f>IFERROR(IF($BS40&gt;=AX$2,(SUMIF('PI Salary Grid'!$B$36:$B$59,'Lab By Fund'!$A:$A,'PI Salary Grid'!AK$36:AK$59)),0),0)</f>
        <v>0</v>
      </c>
      <c r="AY40" s="68">
        <f>IFERROR(IF($BS40&gt;=AY$2,(SUMIF('PI Salary Grid'!$B$36:$B$59,'Lab By Fund'!$A:$A,'PI Salary Grid'!AL$36:AL$59)),0),0)</f>
        <v>0</v>
      </c>
      <c r="AZ40" s="68">
        <f>IFERROR(IF($BS40&gt;=AZ$2,(SUMIF('PI Salary Grid'!$B$36:$B$59,'Lab By Fund'!$A:$A,'PI Salary Grid'!AM$36:AM$59)),0),0)</f>
        <v>0</v>
      </c>
      <c r="BA40" s="68">
        <f>IFERROR(IF($BS40&gt;=BA$2,(SUMIF('PI Salary Grid'!$B$36:$B$59,'Lab By Fund'!$A:$A,'PI Salary Grid'!AN$36:AN$59)),0),0)</f>
        <v>0</v>
      </c>
      <c r="BB40" s="68">
        <f>IFERROR(IF($BS40&gt;=BB$2,(SUMIF('PI Salary Grid'!$B$36:$B$59,'Lab By Fund'!$A:$A,'PI Salary Grid'!AO$36:AO$59)),0),0)</f>
        <v>0</v>
      </c>
      <c r="BC40" s="68">
        <f>IFERROR(IF($BS40&gt;=BC$2,(SUMIF('PI Salary Grid'!$B$36:$B$59,'Lab By Fund'!$A:$A,'PI Salary Grid'!AP$36:AP$59)),0),0)</f>
        <v>0</v>
      </c>
      <c r="BD40" s="68">
        <f>IFERROR(IF($BS40&gt;=BD$2,(SUMIF('PI Salary Grid'!$B$36:$B$59,'Lab By Fund'!$A:$A,'PI Salary Grid'!AQ$36:AQ$59)),0),0)</f>
        <v>0</v>
      </c>
      <c r="BE40" s="68">
        <f>IFERROR(IF($BS40&gt;=BE$2,(SUMIF('PI Salary Grid'!$B$36:$B$59,'Lab By Fund'!$A:$A,'PI Salary Grid'!AR$36:AR$59)),0),0)</f>
        <v>0</v>
      </c>
      <c r="BF40" s="68">
        <f>IFERROR(IF($BS40&gt;=BF$2,(SUMIF('PI Salary Grid'!$B$36:$B$59,'Lab By Fund'!$A:$A,'PI Salary Grid'!AS$36:AS$59)),0),0)</f>
        <v>0</v>
      </c>
      <c r="BG40" s="68">
        <f>IFERROR(IF($BS40&gt;=BG$2,(SUMIF('PI Salary Grid'!$B$36:$B$59,'Lab By Fund'!$A:$A,'PI Salary Grid'!AT$36:AT$59)),0),0)</f>
        <v>0</v>
      </c>
      <c r="BH40" s="68">
        <f>IFERROR(IF($BS40&gt;=BH$2,(SUMIF('PI Salary Grid'!$B$36:$B$59,'Lab By Fund'!$A:$A,'PI Salary Grid'!AU$36:AU$59)),0),0)</f>
        <v>0</v>
      </c>
      <c r="BI40" s="68">
        <f>IFERROR(IF($BS40&gt;=BI$2,(SUMIF('PI Salary Grid'!$B$36:$B$59,'Lab By Fund'!$A:$A,'PI Salary Grid'!AV$36:AV$59)),0),0)</f>
        <v>0</v>
      </c>
      <c r="BJ40" s="60">
        <f t="shared" si="10"/>
        <v>0</v>
      </c>
      <c r="BK40" s="60">
        <f t="shared" si="11"/>
        <v>0</v>
      </c>
      <c r="BL40" s="60">
        <f t="shared" si="12"/>
        <v>0</v>
      </c>
      <c r="BM40" s="60">
        <f t="shared" si="13"/>
        <v>0</v>
      </c>
      <c r="BO40" s="54">
        <f>IFERROR(INDEX('Grants balances'!$G$4:$G$20,MATCH(A40,'Grants balances'!$A$4:$A$20,0)),0)</f>
        <v>0</v>
      </c>
      <c r="BP40" s="61">
        <f t="shared" si="20"/>
        <v>0</v>
      </c>
      <c r="BQ40" s="108">
        <f t="shared" si="14"/>
        <v>0</v>
      </c>
      <c r="BR40" s="70">
        <f t="shared" si="15"/>
        <v>0</v>
      </c>
      <c r="BS40" s="58">
        <f>IFERROR((INDEX(GrantList[Budget End Date],MATCH(A40,GrantList[Fund],0))),0)</f>
        <v>0</v>
      </c>
    </row>
    <row r="41" spans="1:71">
      <c r="A41" s="66">
        <f>'Grants List'!A40</f>
        <v>0</v>
      </c>
      <c r="B41" s="67">
        <f>'Grants List'!D40</f>
        <v>0</v>
      </c>
      <c r="C41" s="109">
        <f>COUNTIF('Lab Distro'!$A$5:$A$447,A41)+COUNTIF('Clinical Team Distro'!$A$5:$A485,A41)</f>
        <v>0</v>
      </c>
      <c r="D41" s="68">
        <f>IFERROR(IF($BS41&gt;=D$2,(SUMIF('Lab Distro'!$A:$A,'Lab By Fund'!$A:$A,'Lab Distro'!W:W)+SUMIF('Clinical Team Distro'!$A:$A,'Lab By Fund'!$A:$A,'Clinical Team Distro'!W:W)),0),0)</f>
        <v>0</v>
      </c>
      <c r="E41" s="68">
        <f>IFERROR(IF($BS41&gt;=E$2,(SUMIF('Lab Distro'!$A:$A,'Lab By Fund'!$A:$A,'Lab Distro'!X:X)+SUMIF('Clinical Team Distro'!$A:$A,'Lab By Fund'!$A:$A,'Clinical Team Distro'!X:X)),0),0)</f>
        <v>0</v>
      </c>
      <c r="F41" s="68">
        <f>IFERROR(IF($BS41&gt;=F$2,(SUMIF('Lab Distro'!$A:$A,'Lab By Fund'!$A:$A,'Lab Distro'!Y:Y)+SUMIF('Clinical Team Distro'!$A:$A,'Lab By Fund'!$A:$A,'Clinical Team Distro'!Y:Y)),0),0)</f>
        <v>0</v>
      </c>
      <c r="G41" s="68">
        <f>IFERROR(IF($BS41&gt;=G$2,(SUMIF('Lab Distro'!$A:$A,'Lab By Fund'!$A:$A,'Lab Distro'!Z:Z)+SUMIF('Clinical Team Distro'!$A:$A,'Lab By Fund'!$A:$A,'Clinical Team Distro'!Z:Z)),0),0)</f>
        <v>0</v>
      </c>
      <c r="H41" s="68">
        <f>IFERROR(IF($BS41&gt;=H$2,(SUMIF('Lab Distro'!$A:$A,'Lab By Fund'!$A:$A,'Lab Distro'!AA:AA)+SUMIF('Clinical Team Distro'!$A:$A,'Lab By Fund'!$A:$A,'Clinical Team Distro'!AA:AA)),0),0)</f>
        <v>0</v>
      </c>
      <c r="I41" s="68">
        <f>IFERROR(IF($BS41&gt;=I$2,(SUMIF('Lab Distro'!$A:$A,'Lab By Fund'!$A:$A,'Lab Distro'!AB:AB)+SUMIF('Clinical Team Distro'!$A:$A,'Lab By Fund'!$A:$A,'Clinical Team Distro'!AB:AB)),0),0)</f>
        <v>0</v>
      </c>
      <c r="J41" s="68">
        <f>IFERROR(IF($BS41&gt;=J$2,(SUMIF('Lab Distro'!$A:$A,'Lab By Fund'!$A:$A,'Lab Distro'!AC:AC)+SUMIF('Clinical Team Distro'!$A:$A,'Lab By Fund'!$A:$A,'Clinical Team Distro'!AC:AC)),0),0)</f>
        <v>0</v>
      </c>
      <c r="K41" s="68">
        <f>IFERROR(IF($BS41&gt;=K$2,(SUMIF('Lab Distro'!$A:$A,'Lab By Fund'!$A:$A,'Lab Distro'!AD:AD)+SUMIF('Clinical Team Distro'!$A:$A,'Lab By Fund'!$A:$A,'Clinical Team Distro'!AD:AD)),0),0)</f>
        <v>0</v>
      </c>
      <c r="L41" s="68">
        <f>IFERROR(IF($BS41&gt;=L$2,(SUMIF('Lab Distro'!$A:$A,'Lab By Fund'!$A:$A,'Lab Distro'!AE:AE)+SUMIF('Clinical Team Distro'!$A:$A,'Lab By Fund'!$A:$A,'Clinical Team Distro'!AE:AE)),0),0)</f>
        <v>0</v>
      </c>
      <c r="M41" s="68">
        <f>IFERROR(IF($BS41&gt;=M$2,(SUMIF('Lab Distro'!$A:$A,'Lab By Fund'!$A:$A,'Lab Distro'!AF:AF)+SUMIF('Clinical Team Distro'!$A:$A,'Lab By Fund'!$A:$A,'Clinical Team Distro'!AF:AF)),0),0)</f>
        <v>0</v>
      </c>
      <c r="N41" s="68">
        <f>IFERROR(IF($BS41&gt;=N$2,(SUMIF('Lab Distro'!$A:$A,'Lab By Fund'!$A:$A,'Lab Distro'!AG:AG)+SUMIF('Clinical Team Distro'!$A:$A,'Lab By Fund'!$A:$A,'Clinical Team Distro'!AG:AG)),0),0)</f>
        <v>0</v>
      </c>
      <c r="O41" s="68">
        <f>IFERROR(IF($BS41&gt;=O$2,(SUMIF('Lab Distro'!$A:$A,'Lab By Fund'!$A:$A,'Lab Distro'!AH:AH)+SUMIF('Clinical Team Distro'!$A:$A,'Lab By Fund'!$A:$A,'Clinical Team Distro'!AH:AH)),0),0)</f>
        <v>0</v>
      </c>
      <c r="P41" s="59">
        <f t="shared" si="16"/>
        <v>0</v>
      </c>
      <c r="Q41" s="59">
        <f t="shared" si="4"/>
        <v>0</v>
      </c>
      <c r="R41" s="59">
        <f t="shared" si="5"/>
        <v>0</v>
      </c>
      <c r="S41" s="69">
        <f>SUMIF('Lab Distro'!$A:$A,'Lab By Fund'!$A:$A,'Lab Distro'!AK:AK)+SUMIF('Clinical Team Distro'!$A:$A,'Lab By Fund'!$A:$A,'Clinical Team Distro'!AK:AK)</f>
        <v>0</v>
      </c>
      <c r="T41" s="69">
        <f>SUMIF('Lab Distro'!$A:$A,'Lab By Fund'!$A:$A,'Lab Distro'!AL:AL)+SUMIF('Clinical Team Distro'!$A:$A,'Lab By Fund'!$A:$A,'Clinical Team Distro'!AL:AL)</f>
        <v>0</v>
      </c>
      <c r="U41" s="69">
        <f>SUMIF('Lab Distro'!$A:$A,'Lab By Fund'!$A:$A,'Lab Distro'!AM:AM)+SUMIF('Clinical Team Distro'!$A:$A,'Lab By Fund'!$A:$A,'Clinical Team Distro'!AM:AM)</f>
        <v>0</v>
      </c>
      <c r="V41" s="69">
        <f>SUMIF('Lab Distro'!$A:$A,'Lab By Fund'!$A:$A,'Lab Distro'!AN:AN)+SUMIF('Clinical Team Distro'!$A:$A,'Lab By Fund'!$A:$A,'Clinical Team Distro'!AN:AN)</f>
        <v>0</v>
      </c>
      <c r="W41" s="69">
        <f>SUMIF('Lab Distro'!$A:$A,'Lab By Fund'!$A:$A,'Lab Distro'!AO:AO)+SUMIF('Clinical Team Distro'!$A:$A,'Lab By Fund'!$A:$A,'Clinical Team Distro'!AO:AO)</f>
        <v>0</v>
      </c>
      <c r="X41" s="69">
        <f>SUMIF('Lab Distro'!$A:$A,'Lab By Fund'!$A:$A,'Lab Distro'!AP:AP)+SUMIF('Clinical Team Distro'!$A:$A,'Lab By Fund'!$A:$A,'Clinical Team Distro'!AP:AP)</f>
        <v>0</v>
      </c>
      <c r="Y41" s="69">
        <f>SUMIF('Lab Distro'!$A:$A,'Lab By Fund'!$A:$A,'Lab Distro'!AQ:AQ)+SUMIF('Clinical Team Distro'!$A:$A,'Lab By Fund'!$A:$A,'Clinical Team Distro'!AQ:AQ)</f>
        <v>0</v>
      </c>
      <c r="Z41" s="69">
        <f>SUMIF('Lab Distro'!$A:$A,'Lab By Fund'!$A:$A,'Lab Distro'!AR:AR)+SUMIF('Clinical Team Distro'!$A:$A,'Lab By Fund'!$A:$A,'Clinical Team Distro'!AR:AR)</f>
        <v>0</v>
      </c>
      <c r="AA41" s="69">
        <f>SUMIF('Lab Distro'!$A:$A,'Lab By Fund'!$A:$A,'Lab Distro'!AS:AS)+SUMIF('Clinical Team Distro'!$A:$A,'Lab By Fund'!$A:$A,'Clinical Team Distro'!AS:AS)</f>
        <v>0</v>
      </c>
      <c r="AB41" s="69">
        <f>SUMIF('Lab Distro'!$A:$A,'Lab By Fund'!$A:$A,'Lab Distro'!AT:AT)+SUMIF('Clinical Team Distro'!$A:$A,'Lab By Fund'!$A:$A,'Clinical Team Distro'!AT:AT)</f>
        <v>0</v>
      </c>
      <c r="AC41" s="69">
        <f>SUMIF('Lab Distro'!$A:$A,'Lab By Fund'!$A:$A,'Lab Distro'!AU:AU)+SUMIF('Clinical Team Distro'!$A:$A,'Lab By Fund'!$A:$A,'Clinical Team Distro'!AU:AU)</f>
        <v>0</v>
      </c>
      <c r="AD41" s="69">
        <f>SUMIF('Lab Distro'!$A:$A,'Lab By Fund'!$A:$A,'Lab Distro'!AV:AV)+SUMIF('Clinical Team Distro'!$A:$A,'Lab By Fund'!$A:$A,'Clinical Team Distro'!AV:AV)</f>
        <v>0</v>
      </c>
      <c r="AE41" s="60">
        <f t="shared" si="6"/>
        <v>0</v>
      </c>
      <c r="AF41" s="60">
        <f t="shared" si="7"/>
        <v>0</v>
      </c>
      <c r="AG41" s="60">
        <f t="shared" si="8"/>
        <v>0</v>
      </c>
      <c r="AH41" s="68">
        <f>IFERROR(IF(BS41&gt;=AH$2,(SUMIF('PI Salary Grid'!$B$36:$B$59,'Lab By Fund'!$A:$A,'PI Salary Grid'!F$36:F$59)),0),0)</f>
        <v>0</v>
      </c>
      <c r="AI41" s="68">
        <f>IFERROR(IF($BS41&gt;=AI$2,(SUMIF('PI Salary Grid'!$B$36:$B$59,'Lab By Fund'!$A:$A,'PI Salary Grid'!G$36:G$59)),0),0)</f>
        <v>0</v>
      </c>
      <c r="AJ41" s="68">
        <f>IFERROR(IF($BS41&gt;=AJ$2,(SUMIF('PI Salary Grid'!$B$36:$B$59,'Lab By Fund'!$A:$A,'PI Salary Grid'!H$36:H$59)),0),0)</f>
        <v>0</v>
      </c>
      <c r="AK41" s="68">
        <f>IFERROR(IF($BS41&gt;=AK$2,(SUMIF('PI Salary Grid'!$B$36:$B$59,'Lab By Fund'!$A:$A,'PI Salary Grid'!I$36:I$59)),0),0)</f>
        <v>0</v>
      </c>
      <c r="AL41" s="68">
        <f>IFERROR(IF($BS41&gt;=AL$2,(SUMIF('PI Salary Grid'!$B$36:$B$59,'Lab By Fund'!$A:$A,'PI Salary Grid'!J$36:J$59)),0),0)</f>
        <v>0</v>
      </c>
      <c r="AM41" s="68">
        <f>IFERROR(IF($BS41&gt;=AM$2,(SUMIF('PI Salary Grid'!$B$36:$B$59,'Lab By Fund'!$A:$A,'PI Salary Grid'!K$36:K$59)),0),0)</f>
        <v>0</v>
      </c>
      <c r="AN41" s="68">
        <f>IFERROR(IF($BS41&gt;=AN$2,(SUMIF('PI Salary Grid'!$B$36:$B$59,'Lab By Fund'!$A:$A,'PI Salary Grid'!L$36:L$59)),0),0)</f>
        <v>0</v>
      </c>
      <c r="AO41" s="68">
        <f>IFERROR(IF($BS41&gt;=AO$2,(SUMIF('PI Salary Grid'!$B$36:$B$59,'Lab By Fund'!$A:$A,'PI Salary Grid'!M$36:M$59)),0),0)</f>
        <v>0</v>
      </c>
      <c r="AP41" s="68">
        <f>IFERROR(IF($BS41&gt;=AP$2,(SUMIF('PI Salary Grid'!$B$36:$B$59,'Lab By Fund'!$A:$A,'PI Salary Grid'!N$36:N$59)),0),0)</f>
        <v>0</v>
      </c>
      <c r="AQ41" s="68">
        <f>IFERROR(IF($BS41&gt;=AQ$2,(SUMIF('PI Salary Grid'!$B$36:$B$59,'Lab By Fund'!$A:$A,'PI Salary Grid'!O$36:O$59)),0),0)</f>
        <v>0</v>
      </c>
      <c r="AR41" s="68">
        <f>IFERROR(IF($BS41&gt;=AR$2,(SUMIF('PI Salary Grid'!$B$36:$B$59,'Lab By Fund'!$A:$A,'PI Salary Grid'!P$36:P$59)),0),0)</f>
        <v>0</v>
      </c>
      <c r="AS41" s="68">
        <f>IFERROR(IF($BS41&gt;=AS$2,(SUMIF('PI Salary Grid'!$B$36:$B$59,'Lab By Fund'!$A:$A,'PI Salary Grid'!Q$36:Q$59)),0),0)</f>
        <v>0</v>
      </c>
      <c r="AT41" s="59">
        <f t="shared" si="17"/>
        <v>0</v>
      </c>
      <c r="AU41" s="59">
        <f t="shared" si="18"/>
        <v>0</v>
      </c>
      <c r="AV41" s="59">
        <f t="shared" si="19"/>
        <v>0</v>
      </c>
      <c r="AW41" s="59">
        <f t="shared" si="9"/>
        <v>0</v>
      </c>
      <c r="AX41" s="68">
        <f>IFERROR(IF($BS41&gt;=AX$2,(SUMIF('PI Salary Grid'!$B$36:$B$59,'Lab By Fund'!$A:$A,'PI Salary Grid'!AK$36:AK$59)),0),0)</f>
        <v>0</v>
      </c>
      <c r="AY41" s="68">
        <f>IFERROR(IF($BS41&gt;=AY$2,(SUMIF('PI Salary Grid'!$B$36:$B$59,'Lab By Fund'!$A:$A,'PI Salary Grid'!AL$36:AL$59)),0),0)</f>
        <v>0</v>
      </c>
      <c r="AZ41" s="68">
        <f>IFERROR(IF($BS41&gt;=AZ$2,(SUMIF('PI Salary Grid'!$B$36:$B$59,'Lab By Fund'!$A:$A,'PI Salary Grid'!AM$36:AM$59)),0),0)</f>
        <v>0</v>
      </c>
      <c r="BA41" s="68">
        <f>IFERROR(IF($BS41&gt;=BA$2,(SUMIF('PI Salary Grid'!$B$36:$B$59,'Lab By Fund'!$A:$A,'PI Salary Grid'!AN$36:AN$59)),0),0)</f>
        <v>0</v>
      </c>
      <c r="BB41" s="68">
        <f>IFERROR(IF($BS41&gt;=BB$2,(SUMIF('PI Salary Grid'!$B$36:$B$59,'Lab By Fund'!$A:$A,'PI Salary Grid'!AO$36:AO$59)),0),0)</f>
        <v>0</v>
      </c>
      <c r="BC41" s="68">
        <f>IFERROR(IF($BS41&gt;=BC$2,(SUMIF('PI Salary Grid'!$B$36:$B$59,'Lab By Fund'!$A:$A,'PI Salary Grid'!AP$36:AP$59)),0),0)</f>
        <v>0</v>
      </c>
      <c r="BD41" s="68">
        <f>IFERROR(IF($BS41&gt;=BD$2,(SUMIF('PI Salary Grid'!$B$36:$B$59,'Lab By Fund'!$A:$A,'PI Salary Grid'!AQ$36:AQ$59)),0),0)</f>
        <v>0</v>
      </c>
      <c r="BE41" s="68">
        <f>IFERROR(IF($BS41&gt;=BE$2,(SUMIF('PI Salary Grid'!$B$36:$B$59,'Lab By Fund'!$A:$A,'PI Salary Grid'!AR$36:AR$59)),0),0)</f>
        <v>0</v>
      </c>
      <c r="BF41" s="68">
        <f>IFERROR(IF($BS41&gt;=BF$2,(SUMIF('PI Salary Grid'!$B$36:$B$59,'Lab By Fund'!$A:$A,'PI Salary Grid'!AS$36:AS$59)),0),0)</f>
        <v>0</v>
      </c>
      <c r="BG41" s="68">
        <f>IFERROR(IF($BS41&gt;=BG$2,(SUMIF('PI Salary Grid'!$B$36:$B$59,'Lab By Fund'!$A:$A,'PI Salary Grid'!AT$36:AT$59)),0),0)</f>
        <v>0</v>
      </c>
      <c r="BH41" s="68">
        <f>IFERROR(IF($BS41&gt;=BH$2,(SUMIF('PI Salary Grid'!$B$36:$B$59,'Lab By Fund'!$A:$A,'PI Salary Grid'!AU$36:AU$59)),0),0)</f>
        <v>0</v>
      </c>
      <c r="BI41" s="68">
        <f>IFERROR(IF($BS41&gt;=BI$2,(SUMIF('PI Salary Grid'!$B$36:$B$59,'Lab By Fund'!$A:$A,'PI Salary Grid'!AV$36:AV$59)),0),0)</f>
        <v>0</v>
      </c>
      <c r="BJ41" s="60">
        <f t="shared" si="10"/>
        <v>0</v>
      </c>
      <c r="BK41" s="60">
        <f t="shared" si="11"/>
        <v>0</v>
      </c>
      <c r="BL41" s="60">
        <f t="shared" si="12"/>
        <v>0</v>
      </c>
      <c r="BM41" s="60">
        <f t="shared" si="13"/>
        <v>0</v>
      </c>
      <c r="BO41" s="54">
        <f>IFERROR(INDEX('Grants balances'!$G$4:$G$20,MATCH(A41,'Grants balances'!$A$4:$A$20,0)),0)</f>
        <v>0</v>
      </c>
      <c r="BP41" s="61">
        <f t="shared" si="20"/>
        <v>0</v>
      </c>
      <c r="BQ41" s="108">
        <f t="shared" si="14"/>
        <v>0</v>
      </c>
      <c r="BR41" s="70">
        <f t="shared" si="15"/>
        <v>0</v>
      </c>
      <c r="BS41" s="58">
        <f>IFERROR((INDEX(GrantList[Budget End Date],MATCH(A41,GrantList[Fund],0))),0)</f>
        <v>0</v>
      </c>
    </row>
    <row r="42" spans="1:71">
      <c r="A42" s="66">
        <f>'Grants List'!A41</f>
        <v>0</v>
      </c>
      <c r="B42" s="67">
        <f>'Grants List'!D41</f>
        <v>0</v>
      </c>
      <c r="C42" s="109">
        <f>COUNTIF('Lab Distro'!$A$5:$A$447,A42)+COUNTIF('Clinical Team Distro'!$A$5:$A486,A42)</f>
        <v>0</v>
      </c>
      <c r="D42" s="68">
        <f>IFERROR(IF($BS42&gt;=D$2,(SUMIF('Lab Distro'!$A:$A,'Lab By Fund'!$A:$A,'Lab Distro'!W:W)+SUMIF('Clinical Team Distro'!$A:$A,'Lab By Fund'!$A:$A,'Clinical Team Distro'!W:W)),0),0)</f>
        <v>0</v>
      </c>
      <c r="E42" s="68">
        <f>IFERROR(IF($BS42&gt;=E$2,(SUMIF('Lab Distro'!$A:$A,'Lab By Fund'!$A:$A,'Lab Distro'!X:X)+SUMIF('Clinical Team Distro'!$A:$A,'Lab By Fund'!$A:$A,'Clinical Team Distro'!X:X)),0),0)</f>
        <v>0</v>
      </c>
      <c r="F42" s="68">
        <f>IFERROR(IF($BS42&gt;=F$2,(SUMIF('Lab Distro'!$A:$A,'Lab By Fund'!$A:$A,'Lab Distro'!Y:Y)+SUMIF('Clinical Team Distro'!$A:$A,'Lab By Fund'!$A:$A,'Clinical Team Distro'!Y:Y)),0),0)</f>
        <v>0</v>
      </c>
      <c r="G42" s="68">
        <f>IFERROR(IF($BS42&gt;=G$2,(SUMIF('Lab Distro'!$A:$A,'Lab By Fund'!$A:$A,'Lab Distro'!Z:Z)+SUMIF('Clinical Team Distro'!$A:$A,'Lab By Fund'!$A:$A,'Clinical Team Distro'!Z:Z)),0),0)</f>
        <v>0</v>
      </c>
      <c r="H42" s="68">
        <f>IFERROR(IF($BS42&gt;=H$2,(SUMIF('Lab Distro'!$A:$A,'Lab By Fund'!$A:$A,'Lab Distro'!AA:AA)+SUMIF('Clinical Team Distro'!$A:$A,'Lab By Fund'!$A:$A,'Clinical Team Distro'!AA:AA)),0),0)</f>
        <v>0</v>
      </c>
      <c r="I42" s="68">
        <f>IFERROR(IF($BS42&gt;=I$2,(SUMIF('Lab Distro'!$A:$A,'Lab By Fund'!$A:$A,'Lab Distro'!AB:AB)+SUMIF('Clinical Team Distro'!$A:$A,'Lab By Fund'!$A:$A,'Clinical Team Distro'!AB:AB)),0),0)</f>
        <v>0</v>
      </c>
      <c r="J42" s="68">
        <f>IFERROR(IF($BS42&gt;=J$2,(SUMIF('Lab Distro'!$A:$A,'Lab By Fund'!$A:$A,'Lab Distro'!AC:AC)+SUMIF('Clinical Team Distro'!$A:$A,'Lab By Fund'!$A:$A,'Clinical Team Distro'!AC:AC)),0),0)</f>
        <v>0</v>
      </c>
      <c r="K42" s="68">
        <f>IFERROR(IF($BS42&gt;=K$2,(SUMIF('Lab Distro'!$A:$A,'Lab By Fund'!$A:$A,'Lab Distro'!AD:AD)+SUMIF('Clinical Team Distro'!$A:$A,'Lab By Fund'!$A:$A,'Clinical Team Distro'!AD:AD)),0),0)</f>
        <v>0</v>
      </c>
      <c r="L42" s="68">
        <f>IFERROR(IF($BS42&gt;=L$2,(SUMIF('Lab Distro'!$A:$A,'Lab By Fund'!$A:$A,'Lab Distro'!AE:AE)+SUMIF('Clinical Team Distro'!$A:$A,'Lab By Fund'!$A:$A,'Clinical Team Distro'!AE:AE)),0),0)</f>
        <v>0</v>
      </c>
      <c r="M42" s="68">
        <f>IFERROR(IF($BS42&gt;=M$2,(SUMIF('Lab Distro'!$A:$A,'Lab By Fund'!$A:$A,'Lab Distro'!AF:AF)+SUMIF('Clinical Team Distro'!$A:$A,'Lab By Fund'!$A:$A,'Clinical Team Distro'!AF:AF)),0),0)</f>
        <v>0</v>
      </c>
      <c r="N42" s="68">
        <f>IFERROR(IF($BS42&gt;=N$2,(SUMIF('Lab Distro'!$A:$A,'Lab By Fund'!$A:$A,'Lab Distro'!AG:AG)+SUMIF('Clinical Team Distro'!$A:$A,'Lab By Fund'!$A:$A,'Clinical Team Distro'!AG:AG)),0),0)</f>
        <v>0</v>
      </c>
      <c r="O42" s="68">
        <f>IFERROR(IF($BS42&gt;=O$2,(SUMIF('Lab Distro'!$A:$A,'Lab By Fund'!$A:$A,'Lab Distro'!AH:AH)+SUMIF('Clinical Team Distro'!$A:$A,'Lab By Fund'!$A:$A,'Clinical Team Distro'!AH:AH)),0),0)</f>
        <v>0</v>
      </c>
      <c r="P42" s="59">
        <f t="shared" si="16"/>
        <v>0</v>
      </c>
      <c r="Q42" s="59">
        <f t="shared" si="4"/>
        <v>0</v>
      </c>
      <c r="R42" s="59">
        <f t="shared" si="5"/>
        <v>0</v>
      </c>
      <c r="S42" s="69">
        <f>SUMIF('Lab Distro'!$A:$A,'Lab By Fund'!$A:$A,'Lab Distro'!AK:AK)+SUMIF('Clinical Team Distro'!$A:$A,'Lab By Fund'!$A:$A,'Clinical Team Distro'!AK:AK)</f>
        <v>0</v>
      </c>
      <c r="T42" s="69">
        <f>SUMIF('Lab Distro'!$A:$A,'Lab By Fund'!$A:$A,'Lab Distro'!AL:AL)+SUMIF('Clinical Team Distro'!$A:$A,'Lab By Fund'!$A:$A,'Clinical Team Distro'!AL:AL)</f>
        <v>0</v>
      </c>
      <c r="U42" s="69">
        <f>SUMIF('Lab Distro'!$A:$A,'Lab By Fund'!$A:$A,'Lab Distro'!AM:AM)+SUMIF('Clinical Team Distro'!$A:$A,'Lab By Fund'!$A:$A,'Clinical Team Distro'!AM:AM)</f>
        <v>0</v>
      </c>
      <c r="V42" s="69">
        <f>SUMIF('Lab Distro'!$A:$A,'Lab By Fund'!$A:$A,'Lab Distro'!AN:AN)+SUMIF('Clinical Team Distro'!$A:$A,'Lab By Fund'!$A:$A,'Clinical Team Distro'!AN:AN)</f>
        <v>0</v>
      </c>
      <c r="W42" s="69">
        <f>SUMIF('Lab Distro'!$A:$A,'Lab By Fund'!$A:$A,'Lab Distro'!AO:AO)+SUMIF('Clinical Team Distro'!$A:$A,'Lab By Fund'!$A:$A,'Clinical Team Distro'!AO:AO)</f>
        <v>0</v>
      </c>
      <c r="X42" s="69">
        <f>SUMIF('Lab Distro'!$A:$A,'Lab By Fund'!$A:$A,'Lab Distro'!AP:AP)+SUMIF('Clinical Team Distro'!$A:$A,'Lab By Fund'!$A:$A,'Clinical Team Distro'!AP:AP)</f>
        <v>0</v>
      </c>
      <c r="Y42" s="69">
        <f>SUMIF('Lab Distro'!$A:$A,'Lab By Fund'!$A:$A,'Lab Distro'!AQ:AQ)+SUMIF('Clinical Team Distro'!$A:$A,'Lab By Fund'!$A:$A,'Clinical Team Distro'!AQ:AQ)</f>
        <v>0</v>
      </c>
      <c r="Z42" s="69">
        <f>SUMIF('Lab Distro'!$A:$A,'Lab By Fund'!$A:$A,'Lab Distro'!AR:AR)+SUMIF('Clinical Team Distro'!$A:$A,'Lab By Fund'!$A:$A,'Clinical Team Distro'!AR:AR)</f>
        <v>0</v>
      </c>
      <c r="AA42" s="69">
        <f>SUMIF('Lab Distro'!$A:$A,'Lab By Fund'!$A:$A,'Lab Distro'!AS:AS)+SUMIF('Clinical Team Distro'!$A:$A,'Lab By Fund'!$A:$A,'Clinical Team Distro'!AS:AS)</f>
        <v>0</v>
      </c>
      <c r="AB42" s="69">
        <f>SUMIF('Lab Distro'!$A:$A,'Lab By Fund'!$A:$A,'Lab Distro'!AT:AT)+SUMIF('Clinical Team Distro'!$A:$A,'Lab By Fund'!$A:$A,'Clinical Team Distro'!AT:AT)</f>
        <v>0</v>
      </c>
      <c r="AC42" s="69">
        <f>SUMIF('Lab Distro'!$A:$A,'Lab By Fund'!$A:$A,'Lab Distro'!AU:AU)+SUMIF('Clinical Team Distro'!$A:$A,'Lab By Fund'!$A:$A,'Clinical Team Distro'!AU:AU)</f>
        <v>0</v>
      </c>
      <c r="AD42" s="69">
        <f>SUMIF('Lab Distro'!$A:$A,'Lab By Fund'!$A:$A,'Lab Distro'!AV:AV)+SUMIF('Clinical Team Distro'!$A:$A,'Lab By Fund'!$A:$A,'Clinical Team Distro'!AV:AV)</f>
        <v>0</v>
      </c>
      <c r="AE42" s="60">
        <f t="shared" si="6"/>
        <v>0</v>
      </c>
      <c r="AF42" s="60">
        <f t="shared" si="7"/>
        <v>0</v>
      </c>
      <c r="AG42" s="60">
        <f t="shared" si="8"/>
        <v>0</v>
      </c>
      <c r="AH42" s="68">
        <f>IFERROR(IF(BS42&gt;=AH$2,(SUMIF('PI Salary Grid'!$B$36:$B$59,'Lab By Fund'!$A:$A,'PI Salary Grid'!F$36:F$59)),0),0)</f>
        <v>0</v>
      </c>
      <c r="AI42" s="68">
        <f>IFERROR(IF($BS42&gt;=AI$2,(SUMIF('PI Salary Grid'!$B$36:$B$59,'Lab By Fund'!$A:$A,'PI Salary Grid'!G$36:G$59)),0),0)</f>
        <v>0</v>
      </c>
      <c r="AJ42" s="68">
        <f>IFERROR(IF($BS42&gt;=AJ$2,(SUMIF('PI Salary Grid'!$B$36:$B$59,'Lab By Fund'!$A:$A,'PI Salary Grid'!H$36:H$59)),0),0)</f>
        <v>0</v>
      </c>
      <c r="AK42" s="68">
        <f>IFERROR(IF($BS42&gt;=AK$2,(SUMIF('PI Salary Grid'!$B$36:$B$59,'Lab By Fund'!$A:$A,'PI Salary Grid'!I$36:I$59)),0),0)</f>
        <v>0</v>
      </c>
      <c r="AL42" s="68">
        <f>IFERROR(IF($BS42&gt;=AL$2,(SUMIF('PI Salary Grid'!$B$36:$B$59,'Lab By Fund'!$A:$A,'PI Salary Grid'!J$36:J$59)),0),0)</f>
        <v>0</v>
      </c>
      <c r="AM42" s="68">
        <f>IFERROR(IF($BS42&gt;=AM$2,(SUMIF('PI Salary Grid'!$B$36:$B$59,'Lab By Fund'!$A:$A,'PI Salary Grid'!K$36:K$59)),0),0)</f>
        <v>0</v>
      </c>
      <c r="AN42" s="68">
        <f>IFERROR(IF($BS42&gt;=AN$2,(SUMIF('PI Salary Grid'!$B$36:$B$59,'Lab By Fund'!$A:$A,'PI Salary Grid'!L$36:L$59)),0),0)</f>
        <v>0</v>
      </c>
      <c r="AO42" s="68">
        <f>IFERROR(IF($BS42&gt;=AO$2,(SUMIF('PI Salary Grid'!$B$36:$B$59,'Lab By Fund'!$A:$A,'PI Salary Grid'!M$36:M$59)),0),0)</f>
        <v>0</v>
      </c>
      <c r="AP42" s="68">
        <f>IFERROR(IF($BS42&gt;=AP$2,(SUMIF('PI Salary Grid'!$B$36:$B$59,'Lab By Fund'!$A:$A,'PI Salary Grid'!N$36:N$59)),0),0)</f>
        <v>0</v>
      </c>
      <c r="AQ42" s="68">
        <f>IFERROR(IF($BS42&gt;=AQ$2,(SUMIF('PI Salary Grid'!$B$36:$B$59,'Lab By Fund'!$A:$A,'PI Salary Grid'!O$36:O$59)),0),0)</f>
        <v>0</v>
      </c>
      <c r="AR42" s="68">
        <f>IFERROR(IF($BS42&gt;=AR$2,(SUMIF('PI Salary Grid'!$B$36:$B$59,'Lab By Fund'!$A:$A,'PI Salary Grid'!P$36:P$59)),0),0)</f>
        <v>0</v>
      </c>
      <c r="AS42" s="68">
        <f>IFERROR(IF($BS42&gt;=AS$2,(SUMIF('PI Salary Grid'!$B$36:$B$59,'Lab By Fund'!$A:$A,'PI Salary Grid'!Q$36:Q$59)),0),0)</f>
        <v>0</v>
      </c>
      <c r="AT42" s="59">
        <f t="shared" si="17"/>
        <v>0</v>
      </c>
      <c r="AU42" s="59">
        <f t="shared" si="18"/>
        <v>0</v>
      </c>
      <c r="AV42" s="59">
        <f t="shared" si="19"/>
        <v>0</v>
      </c>
      <c r="AW42" s="59">
        <f t="shared" si="9"/>
        <v>0</v>
      </c>
      <c r="AX42" s="68">
        <f>IFERROR(IF($BS42&gt;=AX$2,(SUMIF('PI Salary Grid'!$B$36:$B$59,'Lab By Fund'!$A:$A,'PI Salary Grid'!AK$36:AK$59)),0),0)</f>
        <v>0</v>
      </c>
      <c r="AY42" s="68">
        <f>IFERROR(IF($BS42&gt;=AY$2,(SUMIF('PI Salary Grid'!$B$36:$B$59,'Lab By Fund'!$A:$A,'PI Salary Grid'!AL$36:AL$59)),0),0)</f>
        <v>0</v>
      </c>
      <c r="AZ42" s="68">
        <f>IFERROR(IF($BS42&gt;=AZ$2,(SUMIF('PI Salary Grid'!$B$36:$B$59,'Lab By Fund'!$A:$A,'PI Salary Grid'!AM$36:AM$59)),0),0)</f>
        <v>0</v>
      </c>
      <c r="BA42" s="68">
        <f>IFERROR(IF($BS42&gt;=BA$2,(SUMIF('PI Salary Grid'!$B$36:$B$59,'Lab By Fund'!$A:$A,'PI Salary Grid'!AN$36:AN$59)),0),0)</f>
        <v>0</v>
      </c>
      <c r="BB42" s="68">
        <f>IFERROR(IF($BS42&gt;=BB$2,(SUMIF('PI Salary Grid'!$B$36:$B$59,'Lab By Fund'!$A:$A,'PI Salary Grid'!AO$36:AO$59)),0),0)</f>
        <v>0</v>
      </c>
      <c r="BC42" s="68">
        <f>IFERROR(IF($BS42&gt;=BC$2,(SUMIF('PI Salary Grid'!$B$36:$B$59,'Lab By Fund'!$A:$A,'PI Salary Grid'!AP$36:AP$59)),0),0)</f>
        <v>0</v>
      </c>
      <c r="BD42" s="68">
        <f>IFERROR(IF($BS42&gt;=BD$2,(SUMIF('PI Salary Grid'!$B$36:$B$59,'Lab By Fund'!$A:$A,'PI Salary Grid'!AQ$36:AQ$59)),0),0)</f>
        <v>0</v>
      </c>
      <c r="BE42" s="68">
        <f>IFERROR(IF($BS42&gt;=BE$2,(SUMIF('PI Salary Grid'!$B$36:$B$59,'Lab By Fund'!$A:$A,'PI Salary Grid'!AR$36:AR$59)),0),0)</f>
        <v>0</v>
      </c>
      <c r="BF42" s="68">
        <f>IFERROR(IF($BS42&gt;=BF$2,(SUMIF('PI Salary Grid'!$B$36:$B$59,'Lab By Fund'!$A:$A,'PI Salary Grid'!AS$36:AS$59)),0),0)</f>
        <v>0</v>
      </c>
      <c r="BG42" s="68">
        <f>IFERROR(IF($BS42&gt;=BG$2,(SUMIF('PI Salary Grid'!$B$36:$B$59,'Lab By Fund'!$A:$A,'PI Salary Grid'!AT$36:AT$59)),0),0)</f>
        <v>0</v>
      </c>
      <c r="BH42" s="68">
        <f>IFERROR(IF($BS42&gt;=BH$2,(SUMIF('PI Salary Grid'!$B$36:$B$59,'Lab By Fund'!$A:$A,'PI Salary Grid'!AU$36:AU$59)),0),0)</f>
        <v>0</v>
      </c>
      <c r="BI42" s="68">
        <f>IFERROR(IF($BS42&gt;=BI$2,(SUMIF('PI Salary Grid'!$B$36:$B$59,'Lab By Fund'!$A:$A,'PI Salary Grid'!AV$36:AV$59)),0),0)</f>
        <v>0</v>
      </c>
      <c r="BJ42" s="60">
        <f t="shared" si="10"/>
        <v>0</v>
      </c>
      <c r="BK42" s="60">
        <f t="shared" si="11"/>
        <v>0</v>
      </c>
      <c r="BL42" s="60">
        <f t="shared" si="12"/>
        <v>0</v>
      </c>
      <c r="BM42" s="60">
        <f t="shared" si="13"/>
        <v>0</v>
      </c>
      <c r="BO42" s="54">
        <f>IFERROR(INDEX('Grants balances'!$G$4:$G$20,MATCH(A42,'Grants balances'!$A$4:$A$20,0)),0)</f>
        <v>0</v>
      </c>
      <c r="BP42" s="61">
        <f t="shared" si="20"/>
        <v>0</v>
      </c>
      <c r="BQ42" s="108">
        <f t="shared" si="14"/>
        <v>0</v>
      </c>
      <c r="BR42" s="70">
        <f t="shared" si="15"/>
        <v>0</v>
      </c>
      <c r="BS42" s="58">
        <f>IFERROR((INDEX(GrantList[Budget End Date],MATCH(A42,GrantList[Fund],0))),0)</f>
        <v>0</v>
      </c>
    </row>
    <row r="43" spans="1:71">
      <c r="A43" s="66">
        <f>'Grants List'!A42</f>
        <v>0</v>
      </c>
      <c r="B43" s="67">
        <f>'Grants List'!D42</f>
        <v>0</v>
      </c>
      <c r="C43" s="109">
        <f>COUNTIF('Lab Distro'!$A$5:$A$447,A43)+COUNTIF('Clinical Team Distro'!$A$5:$A487,A43)</f>
        <v>0</v>
      </c>
      <c r="D43" s="68">
        <f>IFERROR(IF($BS43&gt;=D$2,(SUMIF('Lab Distro'!$A:$A,'Lab By Fund'!$A:$A,'Lab Distro'!W:W)+SUMIF('Clinical Team Distro'!$A:$A,'Lab By Fund'!$A:$A,'Clinical Team Distro'!W:W)),0),0)</f>
        <v>0</v>
      </c>
      <c r="E43" s="68">
        <f>IFERROR(IF($BS43&gt;=E$2,(SUMIF('Lab Distro'!$A:$A,'Lab By Fund'!$A:$A,'Lab Distro'!X:X)+SUMIF('Clinical Team Distro'!$A:$A,'Lab By Fund'!$A:$A,'Clinical Team Distro'!X:X)),0),0)</f>
        <v>0</v>
      </c>
      <c r="F43" s="68">
        <f>IFERROR(IF($BS43&gt;=F$2,(SUMIF('Lab Distro'!$A:$A,'Lab By Fund'!$A:$A,'Lab Distro'!Y:Y)+SUMIF('Clinical Team Distro'!$A:$A,'Lab By Fund'!$A:$A,'Clinical Team Distro'!Y:Y)),0),0)</f>
        <v>0</v>
      </c>
      <c r="G43" s="68">
        <f>IFERROR(IF($BS43&gt;=G$2,(SUMIF('Lab Distro'!$A:$A,'Lab By Fund'!$A:$A,'Lab Distro'!Z:Z)+SUMIF('Clinical Team Distro'!$A:$A,'Lab By Fund'!$A:$A,'Clinical Team Distro'!Z:Z)),0),0)</f>
        <v>0</v>
      </c>
      <c r="H43" s="68">
        <f>IFERROR(IF($BS43&gt;=H$2,(SUMIF('Lab Distro'!$A:$A,'Lab By Fund'!$A:$A,'Lab Distro'!AA:AA)+SUMIF('Clinical Team Distro'!$A:$A,'Lab By Fund'!$A:$A,'Clinical Team Distro'!AA:AA)),0),0)</f>
        <v>0</v>
      </c>
      <c r="I43" s="68">
        <f>IFERROR(IF($BS43&gt;=I$2,(SUMIF('Lab Distro'!$A:$A,'Lab By Fund'!$A:$A,'Lab Distro'!AB:AB)+SUMIF('Clinical Team Distro'!$A:$A,'Lab By Fund'!$A:$A,'Clinical Team Distro'!AB:AB)),0),0)</f>
        <v>0</v>
      </c>
      <c r="J43" s="68">
        <f>IFERROR(IF($BS43&gt;=J$2,(SUMIF('Lab Distro'!$A:$A,'Lab By Fund'!$A:$A,'Lab Distro'!AC:AC)+SUMIF('Clinical Team Distro'!$A:$A,'Lab By Fund'!$A:$A,'Clinical Team Distro'!AC:AC)),0),0)</f>
        <v>0</v>
      </c>
      <c r="K43" s="68">
        <f>IFERROR(IF($BS43&gt;=K$2,(SUMIF('Lab Distro'!$A:$A,'Lab By Fund'!$A:$A,'Lab Distro'!AD:AD)+SUMIF('Clinical Team Distro'!$A:$A,'Lab By Fund'!$A:$A,'Clinical Team Distro'!AD:AD)),0),0)</f>
        <v>0</v>
      </c>
      <c r="L43" s="68">
        <f>IFERROR(IF($BS43&gt;=L$2,(SUMIF('Lab Distro'!$A:$A,'Lab By Fund'!$A:$A,'Lab Distro'!AE:AE)+SUMIF('Clinical Team Distro'!$A:$A,'Lab By Fund'!$A:$A,'Clinical Team Distro'!AE:AE)),0),0)</f>
        <v>0</v>
      </c>
      <c r="M43" s="68">
        <f>IFERROR(IF($BS43&gt;=M$2,(SUMIF('Lab Distro'!$A:$A,'Lab By Fund'!$A:$A,'Lab Distro'!AF:AF)+SUMIF('Clinical Team Distro'!$A:$A,'Lab By Fund'!$A:$A,'Clinical Team Distro'!AF:AF)),0),0)</f>
        <v>0</v>
      </c>
      <c r="N43" s="68">
        <f>IFERROR(IF($BS43&gt;=N$2,(SUMIF('Lab Distro'!$A:$A,'Lab By Fund'!$A:$A,'Lab Distro'!AG:AG)+SUMIF('Clinical Team Distro'!$A:$A,'Lab By Fund'!$A:$A,'Clinical Team Distro'!AG:AG)),0),0)</f>
        <v>0</v>
      </c>
      <c r="O43" s="68">
        <f>IFERROR(IF($BS43&gt;=O$2,(SUMIF('Lab Distro'!$A:$A,'Lab By Fund'!$A:$A,'Lab Distro'!AH:AH)+SUMIF('Clinical Team Distro'!$A:$A,'Lab By Fund'!$A:$A,'Clinical Team Distro'!AH:AH)),0),0)</f>
        <v>0</v>
      </c>
      <c r="P43" s="59">
        <f t="shared" si="16"/>
        <v>0</v>
      </c>
      <c r="Q43" s="59">
        <f t="shared" si="4"/>
        <v>0</v>
      </c>
      <c r="R43" s="59">
        <f t="shared" si="5"/>
        <v>0</v>
      </c>
      <c r="S43" s="69">
        <f>SUMIF('Lab Distro'!$A:$A,'Lab By Fund'!$A:$A,'Lab Distro'!AK:AK)+SUMIF('Clinical Team Distro'!$A:$A,'Lab By Fund'!$A:$A,'Clinical Team Distro'!AK:AK)</f>
        <v>0</v>
      </c>
      <c r="T43" s="69">
        <f>SUMIF('Lab Distro'!$A:$A,'Lab By Fund'!$A:$A,'Lab Distro'!AL:AL)+SUMIF('Clinical Team Distro'!$A:$A,'Lab By Fund'!$A:$A,'Clinical Team Distro'!AL:AL)</f>
        <v>0</v>
      </c>
      <c r="U43" s="69">
        <f>SUMIF('Lab Distro'!$A:$A,'Lab By Fund'!$A:$A,'Lab Distro'!AM:AM)+SUMIF('Clinical Team Distro'!$A:$A,'Lab By Fund'!$A:$A,'Clinical Team Distro'!AM:AM)</f>
        <v>0</v>
      </c>
      <c r="V43" s="69">
        <f>SUMIF('Lab Distro'!$A:$A,'Lab By Fund'!$A:$A,'Lab Distro'!AN:AN)+SUMIF('Clinical Team Distro'!$A:$A,'Lab By Fund'!$A:$A,'Clinical Team Distro'!AN:AN)</f>
        <v>0</v>
      </c>
      <c r="W43" s="69">
        <f>SUMIF('Lab Distro'!$A:$A,'Lab By Fund'!$A:$A,'Lab Distro'!AO:AO)+SUMIF('Clinical Team Distro'!$A:$A,'Lab By Fund'!$A:$A,'Clinical Team Distro'!AO:AO)</f>
        <v>0</v>
      </c>
      <c r="X43" s="69">
        <f>SUMIF('Lab Distro'!$A:$A,'Lab By Fund'!$A:$A,'Lab Distro'!AP:AP)+SUMIF('Clinical Team Distro'!$A:$A,'Lab By Fund'!$A:$A,'Clinical Team Distro'!AP:AP)</f>
        <v>0</v>
      </c>
      <c r="Y43" s="69">
        <f>SUMIF('Lab Distro'!$A:$A,'Lab By Fund'!$A:$A,'Lab Distro'!AQ:AQ)+SUMIF('Clinical Team Distro'!$A:$A,'Lab By Fund'!$A:$A,'Clinical Team Distro'!AQ:AQ)</f>
        <v>0</v>
      </c>
      <c r="Z43" s="69">
        <f>SUMIF('Lab Distro'!$A:$A,'Lab By Fund'!$A:$A,'Lab Distro'!AR:AR)+SUMIF('Clinical Team Distro'!$A:$A,'Lab By Fund'!$A:$A,'Clinical Team Distro'!AR:AR)</f>
        <v>0</v>
      </c>
      <c r="AA43" s="69">
        <f>SUMIF('Lab Distro'!$A:$A,'Lab By Fund'!$A:$A,'Lab Distro'!AS:AS)+SUMIF('Clinical Team Distro'!$A:$A,'Lab By Fund'!$A:$A,'Clinical Team Distro'!AS:AS)</f>
        <v>0</v>
      </c>
      <c r="AB43" s="69">
        <f>SUMIF('Lab Distro'!$A:$A,'Lab By Fund'!$A:$A,'Lab Distro'!AT:AT)+SUMIF('Clinical Team Distro'!$A:$A,'Lab By Fund'!$A:$A,'Clinical Team Distro'!AT:AT)</f>
        <v>0</v>
      </c>
      <c r="AC43" s="69">
        <f>SUMIF('Lab Distro'!$A:$A,'Lab By Fund'!$A:$A,'Lab Distro'!AU:AU)+SUMIF('Clinical Team Distro'!$A:$A,'Lab By Fund'!$A:$A,'Clinical Team Distro'!AU:AU)</f>
        <v>0</v>
      </c>
      <c r="AD43" s="69">
        <f>SUMIF('Lab Distro'!$A:$A,'Lab By Fund'!$A:$A,'Lab Distro'!AV:AV)+SUMIF('Clinical Team Distro'!$A:$A,'Lab By Fund'!$A:$A,'Clinical Team Distro'!AV:AV)</f>
        <v>0</v>
      </c>
      <c r="AE43" s="60">
        <f t="shared" si="6"/>
        <v>0</v>
      </c>
      <c r="AF43" s="60">
        <f t="shared" si="7"/>
        <v>0</v>
      </c>
      <c r="AG43" s="60">
        <f t="shared" si="8"/>
        <v>0</v>
      </c>
      <c r="AH43" s="68">
        <f>IFERROR(IF(BS43&gt;=AH$2,(SUMIF('PI Salary Grid'!$B$36:$B$59,'Lab By Fund'!$A:$A,'PI Salary Grid'!F$36:F$59)),0),0)</f>
        <v>0</v>
      </c>
      <c r="AI43" s="68">
        <f>IFERROR(IF($BS43&gt;=AI$2,(SUMIF('PI Salary Grid'!$B$36:$B$59,'Lab By Fund'!$A:$A,'PI Salary Grid'!G$36:G$59)),0),0)</f>
        <v>0</v>
      </c>
      <c r="AJ43" s="68">
        <f>IFERROR(IF($BS43&gt;=AJ$2,(SUMIF('PI Salary Grid'!$B$36:$B$59,'Lab By Fund'!$A:$A,'PI Salary Grid'!H$36:H$59)),0),0)</f>
        <v>0</v>
      </c>
      <c r="AK43" s="68">
        <f>IFERROR(IF($BS43&gt;=AK$2,(SUMIF('PI Salary Grid'!$B$36:$B$59,'Lab By Fund'!$A:$A,'PI Salary Grid'!I$36:I$59)),0),0)</f>
        <v>0</v>
      </c>
      <c r="AL43" s="68">
        <f>IFERROR(IF($BS43&gt;=AL$2,(SUMIF('PI Salary Grid'!$B$36:$B$59,'Lab By Fund'!$A:$A,'PI Salary Grid'!J$36:J$59)),0),0)</f>
        <v>0</v>
      </c>
      <c r="AM43" s="68">
        <f>IFERROR(IF($BS43&gt;=AM$2,(SUMIF('PI Salary Grid'!$B$36:$B$59,'Lab By Fund'!$A:$A,'PI Salary Grid'!K$36:K$59)),0),0)</f>
        <v>0</v>
      </c>
      <c r="AN43" s="68">
        <f>IFERROR(IF($BS43&gt;=AN$2,(SUMIF('PI Salary Grid'!$B$36:$B$59,'Lab By Fund'!$A:$A,'PI Salary Grid'!L$36:L$59)),0),0)</f>
        <v>0</v>
      </c>
      <c r="AO43" s="68">
        <f>IFERROR(IF($BS43&gt;=AO$2,(SUMIF('PI Salary Grid'!$B$36:$B$59,'Lab By Fund'!$A:$A,'PI Salary Grid'!M$36:M$59)),0),0)</f>
        <v>0</v>
      </c>
      <c r="AP43" s="68">
        <f>IFERROR(IF($BS43&gt;=AP$2,(SUMIF('PI Salary Grid'!$B$36:$B$59,'Lab By Fund'!$A:$A,'PI Salary Grid'!N$36:N$59)),0),0)</f>
        <v>0</v>
      </c>
      <c r="AQ43" s="68">
        <f>IFERROR(IF($BS43&gt;=AQ$2,(SUMIF('PI Salary Grid'!$B$36:$B$59,'Lab By Fund'!$A:$A,'PI Salary Grid'!O$36:O$59)),0),0)</f>
        <v>0</v>
      </c>
      <c r="AR43" s="68">
        <f>IFERROR(IF($BS43&gt;=AR$2,(SUMIF('PI Salary Grid'!$B$36:$B$59,'Lab By Fund'!$A:$A,'PI Salary Grid'!P$36:P$59)),0),0)</f>
        <v>0</v>
      </c>
      <c r="AS43" s="68">
        <f>IFERROR(IF($BS43&gt;=AS$2,(SUMIF('PI Salary Grid'!$B$36:$B$59,'Lab By Fund'!$A:$A,'PI Salary Grid'!Q$36:Q$59)),0),0)</f>
        <v>0</v>
      </c>
      <c r="AT43" s="59">
        <f t="shared" si="17"/>
        <v>0</v>
      </c>
      <c r="AU43" s="59">
        <f t="shared" si="18"/>
        <v>0</v>
      </c>
      <c r="AV43" s="59">
        <f t="shared" si="19"/>
        <v>0</v>
      </c>
      <c r="AW43" s="59">
        <f t="shared" si="9"/>
        <v>0</v>
      </c>
      <c r="AX43" s="68">
        <f>IFERROR(IF($BS43&gt;=AX$2,(SUMIF('PI Salary Grid'!$B$36:$B$59,'Lab By Fund'!$A:$A,'PI Salary Grid'!AK$36:AK$59)),0),0)</f>
        <v>0</v>
      </c>
      <c r="AY43" s="68">
        <f>IFERROR(IF($BS43&gt;=AY$2,(SUMIF('PI Salary Grid'!$B$36:$B$59,'Lab By Fund'!$A:$A,'PI Salary Grid'!AL$36:AL$59)),0),0)</f>
        <v>0</v>
      </c>
      <c r="AZ43" s="68">
        <f>IFERROR(IF($BS43&gt;=AZ$2,(SUMIF('PI Salary Grid'!$B$36:$B$59,'Lab By Fund'!$A:$A,'PI Salary Grid'!AM$36:AM$59)),0),0)</f>
        <v>0</v>
      </c>
      <c r="BA43" s="68">
        <f>IFERROR(IF($BS43&gt;=BA$2,(SUMIF('PI Salary Grid'!$B$36:$B$59,'Lab By Fund'!$A:$A,'PI Salary Grid'!AN$36:AN$59)),0),0)</f>
        <v>0</v>
      </c>
      <c r="BB43" s="68">
        <f>IFERROR(IF($BS43&gt;=BB$2,(SUMIF('PI Salary Grid'!$B$36:$B$59,'Lab By Fund'!$A:$A,'PI Salary Grid'!AO$36:AO$59)),0),0)</f>
        <v>0</v>
      </c>
      <c r="BC43" s="68">
        <f>IFERROR(IF($BS43&gt;=BC$2,(SUMIF('PI Salary Grid'!$B$36:$B$59,'Lab By Fund'!$A:$A,'PI Salary Grid'!AP$36:AP$59)),0),0)</f>
        <v>0</v>
      </c>
      <c r="BD43" s="68">
        <f>IFERROR(IF($BS43&gt;=BD$2,(SUMIF('PI Salary Grid'!$B$36:$B$59,'Lab By Fund'!$A:$A,'PI Salary Grid'!AQ$36:AQ$59)),0),0)</f>
        <v>0</v>
      </c>
      <c r="BE43" s="68">
        <f>IFERROR(IF($BS43&gt;=BE$2,(SUMIF('PI Salary Grid'!$B$36:$B$59,'Lab By Fund'!$A:$A,'PI Salary Grid'!AR$36:AR$59)),0),0)</f>
        <v>0</v>
      </c>
      <c r="BF43" s="68">
        <f>IFERROR(IF($BS43&gt;=BF$2,(SUMIF('PI Salary Grid'!$B$36:$B$59,'Lab By Fund'!$A:$A,'PI Salary Grid'!AS$36:AS$59)),0),0)</f>
        <v>0</v>
      </c>
      <c r="BG43" s="68">
        <f>IFERROR(IF($BS43&gt;=BG$2,(SUMIF('PI Salary Grid'!$B$36:$B$59,'Lab By Fund'!$A:$A,'PI Salary Grid'!AT$36:AT$59)),0),0)</f>
        <v>0</v>
      </c>
      <c r="BH43" s="68">
        <f>IFERROR(IF($BS43&gt;=BH$2,(SUMIF('PI Salary Grid'!$B$36:$B$59,'Lab By Fund'!$A:$A,'PI Salary Grid'!AU$36:AU$59)),0),0)</f>
        <v>0</v>
      </c>
      <c r="BI43" s="68">
        <f>IFERROR(IF($BS43&gt;=BI$2,(SUMIF('PI Salary Grid'!$B$36:$B$59,'Lab By Fund'!$A:$A,'PI Salary Grid'!AV$36:AV$59)),0),0)</f>
        <v>0</v>
      </c>
      <c r="BJ43" s="60">
        <f t="shared" si="10"/>
        <v>0</v>
      </c>
      <c r="BK43" s="60">
        <f t="shared" si="11"/>
        <v>0</v>
      </c>
      <c r="BL43" s="60">
        <f t="shared" si="12"/>
        <v>0</v>
      </c>
      <c r="BM43" s="60">
        <f t="shared" si="13"/>
        <v>0</v>
      </c>
      <c r="BO43" s="54">
        <f>IFERROR(INDEX('Grants balances'!$G$4:$G$20,MATCH(A43,'Grants balances'!$A$4:$A$20,0)),0)</f>
        <v>0</v>
      </c>
      <c r="BP43" s="61">
        <f t="shared" si="20"/>
        <v>0</v>
      </c>
      <c r="BQ43" s="108">
        <f t="shared" si="14"/>
        <v>0</v>
      </c>
      <c r="BR43" s="70">
        <f t="shared" si="15"/>
        <v>0</v>
      </c>
      <c r="BS43" s="58">
        <f>IFERROR((INDEX(GrantList[Budget End Date],MATCH(A43,GrantList[Fund],0))),0)</f>
        <v>0</v>
      </c>
    </row>
    <row r="44" spans="1:71">
      <c r="A44" s="66">
        <f>'Grants List'!A43</f>
        <v>0</v>
      </c>
      <c r="B44" s="67">
        <f>'Grants List'!D43</f>
        <v>0</v>
      </c>
      <c r="C44" s="109">
        <f>COUNTIF('Lab Distro'!$A$5:$A$447,A44)+COUNTIF('Clinical Team Distro'!$A$5:$A488,A44)</f>
        <v>0</v>
      </c>
      <c r="D44" s="68">
        <f>IFERROR(IF($BS44&gt;=D$2,(SUMIF('Lab Distro'!$A:$A,'Lab By Fund'!$A:$A,'Lab Distro'!W:W)+SUMIF('Clinical Team Distro'!$A:$A,'Lab By Fund'!$A:$A,'Clinical Team Distro'!W:W)),0),0)</f>
        <v>0</v>
      </c>
      <c r="E44" s="68">
        <f>IFERROR(IF($BS44&gt;=E$2,(SUMIF('Lab Distro'!$A:$A,'Lab By Fund'!$A:$A,'Lab Distro'!X:X)+SUMIF('Clinical Team Distro'!$A:$A,'Lab By Fund'!$A:$A,'Clinical Team Distro'!X:X)),0),0)</f>
        <v>0</v>
      </c>
      <c r="F44" s="68">
        <f>IFERROR(IF($BS44&gt;=F$2,(SUMIF('Lab Distro'!$A:$A,'Lab By Fund'!$A:$A,'Lab Distro'!Y:Y)+SUMIF('Clinical Team Distro'!$A:$A,'Lab By Fund'!$A:$A,'Clinical Team Distro'!Y:Y)),0),0)</f>
        <v>0</v>
      </c>
      <c r="G44" s="68">
        <f>IFERROR(IF($BS44&gt;=G$2,(SUMIF('Lab Distro'!$A:$A,'Lab By Fund'!$A:$A,'Lab Distro'!Z:Z)+SUMIF('Clinical Team Distro'!$A:$A,'Lab By Fund'!$A:$A,'Clinical Team Distro'!Z:Z)),0),0)</f>
        <v>0</v>
      </c>
      <c r="H44" s="68">
        <f>IFERROR(IF($BS44&gt;=H$2,(SUMIF('Lab Distro'!$A:$A,'Lab By Fund'!$A:$A,'Lab Distro'!AA:AA)+SUMIF('Clinical Team Distro'!$A:$A,'Lab By Fund'!$A:$A,'Clinical Team Distro'!AA:AA)),0),0)</f>
        <v>0</v>
      </c>
      <c r="I44" s="68">
        <f>IFERROR(IF($BS44&gt;=I$2,(SUMIF('Lab Distro'!$A:$A,'Lab By Fund'!$A:$A,'Lab Distro'!AB:AB)+SUMIF('Clinical Team Distro'!$A:$A,'Lab By Fund'!$A:$A,'Clinical Team Distro'!AB:AB)),0),0)</f>
        <v>0</v>
      </c>
      <c r="J44" s="68">
        <f>IFERROR(IF($BS44&gt;=J$2,(SUMIF('Lab Distro'!$A:$A,'Lab By Fund'!$A:$A,'Lab Distro'!AC:AC)+SUMIF('Clinical Team Distro'!$A:$A,'Lab By Fund'!$A:$A,'Clinical Team Distro'!AC:AC)),0),0)</f>
        <v>0</v>
      </c>
      <c r="K44" s="68">
        <f>IFERROR(IF($BS44&gt;=K$2,(SUMIF('Lab Distro'!$A:$A,'Lab By Fund'!$A:$A,'Lab Distro'!AD:AD)+SUMIF('Clinical Team Distro'!$A:$A,'Lab By Fund'!$A:$A,'Clinical Team Distro'!AD:AD)),0),0)</f>
        <v>0</v>
      </c>
      <c r="L44" s="68">
        <f>IFERROR(IF($BS44&gt;=L$2,(SUMIF('Lab Distro'!$A:$A,'Lab By Fund'!$A:$A,'Lab Distro'!AE:AE)+SUMIF('Clinical Team Distro'!$A:$A,'Lab By Fund'!$A:$A,'Clinical Team Distro'!AE:AE)),0),0)</f>
        <v>0</v>
      </c>
      <c r="M44" s="68">
        <f>IFERROR(IF($BS44&gt;=M$2,(SUMIF('Lab Distro'!$A:$A,'Lab By Fund'!$A:$A,'Lab Distro'!AF:AF)+SUMIF('Clinical Team Distro'!$A:$A,'Lab By Fund'!$A:$A,'Clinical Team Distro'!AF:AF)),0),0)</f>
        <v>0</v>
      </c>
      <c r="N44" s="68">
        <f>IFERROR(IF($BS44&gt;=N$2,(SUMIF('Lab Distro'!$A:$A,'Lab By Fund'!$A:$A,'Lab Distro'!AG:AG)+SUMIF('Clinical Team Distro'!$A:$A,'Lab By Fund'!$A:$A,'Clinical Team Distro'!AG:AG)),0),0)</f>
        <v>0</v>
      </c>
      <c r="O44" s="68">
        <f>IFERROR(IF($BS44&gt;=O$2,(SUMIF('Lab Distro'!$A:$A,'Lab By Fund'!$A:$A,'Lab Distro'!AH:AH)+SUMIF('Clinical Team Distro'!$A:$A,'Lab By Fund'!$A:$A,'Clinical Team Distro'!AH:AH)),0),0)</f>
        <v>0</v>
      </c>
      <c r="P44" s="59">
        <f t="shared" si="16"/>
        <v>0</v>
      </c>
      <c r="Q44" s="59">
        <f t="shared" si="4"/>
        <v>0</v>
      </c>
      <c r="R44" s="59">
        <f t="shared" si="5"/>
        <v>0</v>
      </c>
      <c r="S44" s="69">
        <f>SUMIF('Lab Distro'!$A:$A,'Lab By Fund'!$A:$A,'Lab Distro'!AK:AK)+SUMIF('Clinical Team Distro'!$A:$A,'Lab By Fund'!$A:$A,'Clinical Team Distro'!AK:AK)</f>
        <v>0</v>
      </c>
      <c r="T44" s="69">
        <f>SUMIF('Lab Distro'!$A:$A,'Lab By Fund'!$A:$A,'Lab Distro'!AL:AL)+SUMIF('Clinical Team Distro'!$A:$A,'Lab By Fund'!$A:$A,'Clinical Team Distro'!AL:AL)</f>
        <v>0</v>
      </c>
      <c r="U44" s="69">
        <f>SUMIF('Lab Distro'!$A:$A,'Lab By Fund'!$A:$A,'Lab Distro'!AM:AM)+SUMIF('Clinical Team Distro'!$A:$A,'Lab By Fund'!$A:$A,'Clinical Team Distro'!AM:AM)</f>
        <v>0</v>
      </c>
      <c r="V44" s="69">
        <f>SUMIF('Lab Distro'!$A:$A,'Lab By Fund'!$A:$A,'Lab Distro'!AN:AN)+SUMIF('Clinical Team Distro'!$A:$A,'Lab By Fund'!$A:$A,'Clinical Team Distro'!AN:AN)</f>
        <v>0</v>
      </c>
      <c r="W44" s="69">
        <f>SUMIF('Lab Distro'!$A:$A,'Lab By Fund'!$A:$A,'Lab Distro'!AO:AO)+SUMIF('Clinical Team Distro'!$A:$A,'Lab By Fund'!$A:$A,'Clinical Team Distro'!AO:AO)</f>
        <v>0</v>
      </c>
      <c r="X44" s="69">
        <f>SUMIF('Lab Distro'!$A:$A,'Lab By Fund'!$A:$A,'Lab Distro'!AP:AP)+SUMIF('Clinical Team Distro'!$A:$A,'Lab By Fund'!$A:$A,'Clinical Team Distro'!AP:AP)</f>
        <v>0</v>
      </c>
      <c r="Y44" s="69">
        <f>SUMIF('Lab Distro'!$A:$A,'Lab By Fund'!$A:$A,'Lab Distro'!AQ:AQ)+SUMIF('Clinical Team Distro'!$A:$A,'Lab By Fund'!$A:$A,'Clinical Team Distro'!AQ:AQ)</f>
        <v>0</v>
      </c>
      <c r="Z44" s="69">
        <f>SUMIF('Lab Distro'!$A:$A,'Lab By Fund'!$A:$A,'Lab Distro'!AR:AR)+SUMIF('Clinical Team Distro'!$A:$A,'Lab By Fund'!$A:$A,'Clinical Team Distro'!AR:AR)</f>
        <v>0</v>
      </c>
      <c r="AA44" s="69">
        <f>SUMIF('Lab Distro'!$A:$A,'Lab By Fund'!$A:$A,'Lab Distro'!AS:AS)+SUMIF('Clinical Team Distro'!$A:$A,'Lab By Fund'!$A:$A,'Clinical Team Distro'!AS:AS)</f>
        <v>0</v>
      </c>
      <c r="AB44" s="69">
        <f>SUMIF('Lab Distro'!$A:$A,'Lab By Fund'!$A:$A,'Lab Distro'!AT:AT)+SUMIF('Clinical Team Distro'!$A:$A,'Lab By Fund'!$A:$A,'Clinical Team Distro'!AT:AT)</f>
        <v>0</v>
      </c>
      <c r="AC44" s="69">
        <f>SUMIF('Lab Distro'!$A:$A,'Lab By Fund'!$A:$A,'Lab Distro'!AU:AU)+SUMIF('Clinical Team Distro'!$A:$A,'Lab By Fund'!$A:$A,'Clinical Team Distro'!AU:AU)</f>
        <v>0</v>
      </c>
      <c r="AD44" s="69">
        <f>SUMIF('Lab Distro'!$A:$A,'Lab By Fund'!$A:$A,'Lab Distro'!AV:AV)+SUMIF('Clinical Team Distro'!$A:$A,'Lab By Fund'!$A:$A,'Clinical Team Distro'!AV:AV)</f>
        <v>0</v>
      </c>
      <c r="AE44" s="60">
        <f t="shared" si="6"/>
        <v>0</v>
      </c>
      <c r="AF44" s="60">
        <f t="shared" si="7"/>
        <v>0</v>
      </c>
      <c r="AG44" s="60">
        <f t="shared" si="8"/>
        <v>0</v>
      </c>
      <c r="AH44" s="68">
        <f>IFERROR(IF(BS44&gt;=AH$2,(SUMIF('PI Salary Grid'!$B$36:$B$59,'Lab By Fund'!$A:$A,'PI Salary Grid'!F$36:F$59)),0),0)</f>
        <v>0</v>
      </c>
      <c r="AI44" s="68">
        <f>IFERROR(IF($BS44&gt;=AI$2,(SUMIF('PI Salary Grid'!$B$36:$B$59,'Lab By Fund'!$A:$A,'PI Salary Grid'!G$36:G$59)),0),0)</f>
        <v>0</v>
      </c>
      <c r="AJ44" s="68">
        <f>IFERROR(IF($BS44&gt;=AJ$2,(SUMIF('PI Salary Grid'!$B$36:$B$59,'Lab By Fund'!$A:$A,'PI Salary Grid'!H$36:H$59)),0),0)</f>
        <v>0</v>
      </c>
      <c r="AK44" s="68">
        <f>IFERROR(IF($BS44&gt;=AK$2,(SUMIF('PI Salary Grid'!$B$36:$B$59,'Lab By Fund'!$A:$A,'PI Salary Grid'!I$36:I$59)),0),0)</f>
        <v>0</v>
      </c>
      <c r="AL44" s="68">
        <f>IFERROR(IF($BS44&gt;=AL$2,(SUMIF('PI Salary Grid'!$B$36:$B$59,'Lab By Fund'!$A:$A,'PI Salary Grid'!J$36:J$59)),0),0)</f>
        <v>0</v>
      </c>
      <c r="AM44" s="68">
        <f>IFERROR(IF($BS44&gt;=AM$2,(SUMIF('PI Salary Grid'!$B$36:$B$59,'Lab By Fund'!$A:$A,'PI Salary Grid'!K$36:K$59)),0),0)</f>
        <v>0</v>
      </c>
      <c r="AN44" s="68">
        <f>IFERROR(IF($BS44&gt;=AN$2,(SUMIF('PI Salary Grid'!$B$36:$B$59,'Lab By Fund'!$A:$A,'PI Salary Grid'!L$36:L$59)),0),0)</f>
        <v>0</v>
      </c>
      <c r="AO44" s="68">
        <f>IFERROR(IF($BS44&gt;=AO$2,(SUMIF('PI Salary Grid'!$B$36:$B$59,'Lab By Fund'!$A:$A,'PI Salary Grid'!M$36:M$59)),0),0)</f>
        <v>0</v>
      </c>
      <c r="AP44" s="68">
        <f>IFERROR(IF($BS44&gt;=AP$2,(SUMIF('PI Salary Grid'!$B$36:$B$59,'Lab By Fund'!$A:$A,'PI Salary Grid'!N$36:N$59)),0),0)</f>
        <v>0</v>
      </c>
      <c r="AQ44" s="68">
        <f>IFERROR(IF($BS44&gt;=AQ$2,(SUMIF('PI Salary Grid'!$B$36:$B$59,'Lab By Fund'!$A:$A,'PI Salary Grid'!O$36:O$59)),0),0)</f>
        <v>0</v>
      </c>
      <c r="AR44" s="68">
        <f>IFERROR(IF($BS44&gt;=AR$2,(SUMIF('PI Salary Grid'!$B$36:$B$59,'Lab By Fund'!$A:$A,'PI Salary Grid'!P$36:P$59)),0),0)</f>
        <v>0</v>
      </c>
      <c r="AS44" s="68">
        <f>IFERROR(IF($BS44&gt;=AS$2,(SUMIF('PI Salary Grid'!$B$36:$B$59,'Lab By Fund'!$A:$A,'PI Salary Grid'!Q$36:Q$59)),0),0)</f>
        <v>0</v>
      </c>
      <c r="AT44" s="59">
        <f t="shared" si="17"/>
        <v>0</v>
      </c>
      <c r="AU44" s="59">
        <f t="shared" si="18"/>
        <v>0</v>
      </c>
      <c r="AV44" s="59">
        <f t="shared" si="19"/>
        <v>0</v>
      </c>
      <c r="AW44" s="59">
        <f t="shared" si="9"/>
        <v>0</v>
      </c>
      <c r="AX44" s="68">
        <f>IFERROR(IF($BS44&gt;=AX$2,(SUMIF('PI Salary Grid'!$B$36:$B$59,'Lab By Fund'!$A:$A,'PI Salary Grid'!AK$36:AK$59)),0),0)</f>
        <v>0</v>
      </c>
      <c r="AY44" s="68">
        <f>IFERROR(IF($BS44&gt;=AY$2,(SUMIF('PI Salary Grid'!$B$36:$B$59,'Lab By Fund'!$A:$A,'PI Salary Grid'!AL$36:AL$59)),0),0)</f>
        <v>0</v>
      </c>
      <c r="AZ44" s="68">
        <f>IFERROR(IF($BS44&gt;=AZ$2,(SUMIF('PI Salary Grid'!$B$36:$B$59,'Lab By Fund'!$A:$A,'PI Salary Grid'!AM$36:AM$59)),0),0)</f>
        <v>0</v>
      </c>
      <c r="BA44" s="68">
        <f>IFERROR(IF($BS44&gt;=BA$2,(SUMIF('PI Salary Grid'!$B$36:$B$59,'Lab By Fund'!$A:$A,'PI Salary Grid'!AN$36:AN$59)),0),0)</f>
        <v>0</v>
      </c>
      <c r="BB44" s="68">
        <f>IFERROR(IF($BS44&gt;=BB$2,(SUMIF('PI Salary Grid'!$B$36:$B$59,'Lab By Fund'!$A:$A,'PI Salary Grid'!AO$36:AO$59)),0),0)</f>
        <v>0</v>
      </c>
      <c r="BC44" s="68">
        <f>IFERROR(IF($BS44&gt;=BC$2,(SUMIF('PI Salary Grid'!$B$36:$B$59,'Lab By Fund'!$A:$A,'PI Salary Grid'!AP$36:AP$59)),0),0)</f>
        <v>0</v>
      </c>
      <c r="BD44" s="68">
        <f>IFERROR(IF($BS44&gt;=BD$2,(SUMIF('PI Salary Grid'!$B$36:$B$59,'Lab By Fund'!$A:$A,'PI Salary Grid'!AQ$36:AQ$59)),0),0)</f>
        <v>0</v>
      </c>
      <c r="BE44" s="68">
        <f>IFERROR(IF($BS44&gt;=BE$2,(SUMIF('PI Salary Grid'!$B$36:$B$59,'Lab By Fund'!$A:$A,'PI Salary Grid'!AR$36:AR$59)),0),0)</f>
        <v>0</v>
      </c>
      <c r="BF44" s="68">
        <f>IFERROR(IF($BS44&gt;=BF$2,(SUMIF('PI Salary Grid'!$B$36:$B$59,'Lab By Fund'!$A:$A,'PI Salary Grid'!AS$36:AS$59)),0),0)</f>
        <v>0</v>
      </c>
      <c r="BG44" s="68">
        <f>IFERROR(IF($BS44&gt;=BG$2,(SUMIF('PI Salary Grid'!$B$36:$B$59,'Lab By Fund'!$A:$A,'PI Salary Grid'!AT$36:AT$59)),0),0)</f>
        <v>0</v>
      </c>
      <c r="BH44" s="68">
        <f>IFERROR(IF($BS44&gt;=BH$2,(SUMIF('PI Salary Grid'!$B$36:$B$59,'Lab By Fund'!$A:$A,'PI Salary Grid'!AU$36:AU$59)),0),0)</f>
        <v>0</v>
      </c>
      <c r="BI44" s="68">
        <f>IFERROR(IF($BS44&gt;=BI$2,(SUMIF('PI Salary Grid'!$B$36:$B$59,'Lab By Fund'!$A:$A,'PI Salary Grid'!AV$36:AV$59)),0),0)</f>
        <v>0</v>
      </c>
      <c r="BJ44" s="60">
        <f t="shared" si="10"/>
        <v>0</v>
      </c>
      <c r="BK44" s="60">
        <f t="shared" si="11"/>
        <v>0</v>
      </c>
      <c r="BL44" s="60">
        <f t="shared" si="12"/>
        <v>0</v>
      </c>
      <c r="BM44" s="60">
        <f t="shared" si="13"/>
        <v>0</v>
      </c>
      <c r="BO44" s="54">
        <f>IFERROR(INDEX('Grants balances'!$G$4:$G$20,MATCH(A44,'Grants balances'!$A$4:$A$20,0)),0)</f>
        <v>0</v>
      </c>
      <c r="BP44" s="61">
        <f t="shared" si="20"/>
        <v>0</v>
      </c>
      <c r="BQ44" s="108">
        <f t="shared" si="14"/>
        <v>0</v>
      </c>
      <c r="BR44" s="70">
        <f t="shared" si="15"/>
        <v>0</v>
      </c>
      <c r="BS44" s="58">
        <f>IFERROR((INDEX(GrantList[Budget End Date],MATCH(A44,GrantList[Fund],0))),0)</f>
        <v>0</v>
      </c>
    </row>
    <row r="45" spans="1:71">
      <c r="A45" s="66">
        <f>'Grants List'!A44</f>
        <v>0</v>
      </c>
      <c r="B45" s="67">
        <f>'Grants List'!D44</f>
        <v>0</v>
      </c>
      <c r="C45" s="109">
        <f>COUNTIF('Lab Distro'!$A$5:$A$447,A45)+COUNTIF('Clinical Team Distro'!$A$5:$A489,A45)</f>
        <v>0</v>
      </c>
      <c r="D45" s="68">
        <f>IFERROR(IF($BS45&gt;=D$2,(SUMIF('Lab Distro'!$A:$A,'Lab By Fund'!$A:$A,'Lab Distro'!W:W)+SUMIF('Clinical Team Distro'!$A:$A,'Lab By Fund'!$A:$A,'Clinical Team Distro'!W:W)),0),0)</f>
        <v>0</v>
      </c>
      <c r="E45" s="68">
        <f>IFERROR(IF($BS45&gt;=E$2,(SUMIF('Lab Distro'!$A:$A,'Lab By Fund'!$A:$A,'Lab Distro'!X:X)+SUMIF('Clinical Team Distro'!$A:$A,'Lab By Fund'!$A:$A,'Clinical Team Distro'!X:X)),0),0)</f>
        <v>0</v>
      </c>
      <c r="F45" s="68">
        <f>IFERROR(IF($BS45&gt;=F$2,(SUMIF('Lab Distro'!$A:$A,'Lab By Fund'!$A:$A,'Lab Distro'!Y:Y)+SUMIF('Clinical Team Distro'!$A:$A,'Lab By Fund'!$A:$A,'Clinical Team Distro'!Y:Y)),0),0)</f>
        <v>0</v>
      </c>
      <c r="G45" s="68">
        <f>IFERROR(IF($BS45&gt;=G$2,(SUMIF('Lab Distro'!$A:$A,'Lab By Fund'!$A:$A,'Lab Distro'!Z:Z)+SUMIF('Clinical Team Distro'!$A:$A,'Lab By Fund'!$A:$A,'Clinical Team Distro'!Z:Z)),0),0)</f>
        <v>0</v>
      </c>
      <c r="H45" s="68">
        <f>IFERROR(IF($BS45&gt;=H$2,(SUMIF('Lab Distro'!$A:$A,'Lab By Fund'!$A:$A,'Lab Distro'!AA:AA)+SUMIF('Clinical Team Distro'!$A:$A,'Lab By Fund'!$A:$A,'Clinical Team Distro'!AA:AA)),0),0)</f>
        <v>0</v>
      </c>
      <c r="I45" s="68">
        <f>IFERROR(IF($BS45&gt;=I$2,(SUMIF('Lab Distro'!$A:$A,'Lab By Fund'!$A:$A,'Lab Distro'!AB:AB)+SUMIF('Clinical Team Distro'!$A:$A,'Lab By Fund'!$A:$A,'Clinical Team Distro'!AB:AB)),0),0)</f>
        <v>0</v>
      </c>
      <c r="J45" s="68">
        <f>IFERROR(IF($BS45&gt;=J$2,(SUMIF('Lab Distro'!$A:$A,'Lab By Fund'!$A:$A,'Lab Distro'!AC:AC)+SUMIF('Clinical Team Distro'!$A:$A,'Lab By Fund'!$A:$A,'Clinical Team Distro'!AC:AC)),0),0)</f>
        <v>0</v>
      </c>
      <c r="K45" s="68">
        <f>IFERROR(IF($BS45&gt;=K$2,(SUMIF('Lab Distro'!$A:$A,'Lab By Fund'!$A:$A,'Lab Distro'!AD:AD)+SUMIF('Clinical Team Distro'!$A:$A,'Lab By Fund'!$A:$A,'Clinical Team Distro'!AD:AD)),0),0)</f>
        <v>0</v>
      </c>
      <c r="L45" s="68">
        <f>IFERROR(IF($BS45&gt;=L$2,(SUMIF('Lab Distro'!$A:$A,'Lab By Fund'!$A:$A,'Lab Distro'!AE:AE)+SUMIF('Clinical Team Distro'!$A:$A,'Lab By Fund'!$A:$A,'Clinical Team Distro'!AE:AE)),0),0)</f>
        <v>0</v>
      </c>
      <c r="M45" s="68">
        <f>IFERROR(IF($BS45&gt;=M$2,(SUMIF('Lab Distro'!$A:$A,'Lab By Fund'!$A:$A,'Lab Distro'!AF:AF)+SUMIF('Clinical Team Distro'!$A:$A,'Lab By Fund'!$A:$A,'Clinical Team Distro'!AF:AF)),0),0)</f>
        <v>0</v>
      </c>
      <c r="N45" s="68">
        <f>IFERROR(IF($BS45&gt;=N$2,(SUMIF('Lab Distro'!$A:$A,'Lab By Fund'!$A:$A,'Lab Distro'!AG:AG)+SUMIF('Clinical Team Distro'!$A:$A,'Lab By Fund'!$A:$A,'Clinical Team Distro'!AG:AG)),0),0)</f>
        <v>0</v>
      </c>
      <c r="O45" s="68">
        <f>IFERROR(IF($BS45&gt;=O$2,(SUMIF('Lab Distro'!$A:$A,'Lab By Fund'!$A:$A,'Lab Distro'!AH:AH)+SUMIF('Clinical Team Distro'!$A:$A,'Lab By Fund'!$A:$A,'Clinical Team Distro'!AH:AH)),0),0)</f>
        <v>0</v>
      </c>
      <c r="P45" s="59">
        <f t="shared" si="16"/>
        <v>0</v>
      </c>
      <c r="Q45" s="59">
        <f t="shared" si="4"/>
        <v>0</v>
      </c>
      <c r="R45" s="59">
        <f t="shared" si="5"/>
        <v>0</v>
      </c>
      <c r="S45" s="69">
        <f>SUMIF('Lab Distro'!$A:$A,'Lab By Fund'!$A:$A,'Lab Distro'!AK:AK)+SUMIF('Clinical Team Distro'!$A:$A,'Lab By Fund'!$A:$A,'Clinical Team Distro'!AK:AK)</f>
        <v>0</v>
      </c>
      <c r="T45" s="69">
        <f>SUMIF('Lab Distro'!$A:$A,'Lab By Fund'!$A:$A,'Lab Distro'!AL:AL)+SUMIF('Clinical Team Distro'!$A:$A,'Lab By Fund'!$A:$A,'Clinical Team Distro'!AL:AL)</f>
        <v>0</v>
      </c>
      <c r="U45" s="69">
        <f>SUMIF('Lab Distro'!$A:$A,'Lab By Fund'!$A:$A,'Lab Distro'!AM:AM)+SUMIF('Clinical Team Distro'!$A:$A,'Lab By Fund'!$A:$A,'Clinical Team Distro'!AM:AM)</f>
        <v>0</v>
      </c>
      <c r="V45" s="69">
        <f>SUMIF('Lab Distro'!$A:$A,'Lab By Fund'!$A:$A,'Lab Distro'!AN:AN)+SUMIF('Clinical Team Distro'!$A:$A,'Lab By Fund'!$A:$A,'Clinical Team Distro'!AN:AN)</f>
        <v>0</v>
      </c>
      <c r="W45" s="69">
        <f>SUMIF('Lab Distro'!$A:$A,'Lab By Fund'!$A:$A,'Lab Distro'!AO:AO)+SUMIF('Clinical Team Distro'!$A:$A,'Lab By Fund'!$A:$A,'Clinical Team Distro'!AO:AO)</f>
        <v>0</v>
      </c>
      <c r="X45" s="69">
        <f>SUMIF('Lab Distro'!$A:$A,'Lab By Fund'!$A:$A,'Lab Distro'!AP:AP)+SUMIF('Clinical Team Distro'!$A:$A,'Lab By Fund'!$A:$A,'Clinical Team Distro'!AP:AP)</f>
        <v>0</v>
      </c>
      <c r="Y45" s="69">
        <f>SUMIF('Lab Distro'!$A:$A,'Lab By Fund'!$A:$A,'Lab Distro'!AQ:AQ)+SUMIF('Clinical Team Distro'!$A:$A,'Lab By Fund'!$A:$A,'Clinical Team Distro'!AQ:AQ)</f>
        <v>0</v>
      </c>
      <c r="Z45" s="69">
        <f>SUMIF('Lab Distro'!$A:$A,'Lab By Fund'!$A:$A,'Lab Distro'!AR:AR)+SUMIF('Clinical Team Distro'!$A:$A,'Lab By Fund'!$A:$A,'Clinical Team Distro'!AR:AR)</f>
        <v>0</v>
      </c>
      <c r="AA45" s="69">
        <f>SUMIF('Lab Distro'!$A:$A,'Lab By Fund'!$A:$A,'Lab Distro'!AS:AS)+SUMIF('Clinical Team Distro'!$A:$A,'Lab By Fund'!$A:$A,'Clinical Team Distro'!AS:AS)</f>
        <v>0</v>
      </c>
      <c r="AB45" s="69">
        <f>SUMIF('Lab Distro'!$A:$A,'Lab By Fund'!$A:$A,'Lab Distro'!AT:AT)+SUMIF('Clinical Team Distro'!$A:$A,'Lab By Fund'!$A:$A,'Clinical Team Distro'!AT:AT)</f>
        <v>0</v>
      </c>
      <c r="AC45" s="69">
        <f>SUMIF('Lab Distro'!$A:$A,'Lab By Fund'!$A:$A,'Lab Distro'!AU:AU)+SUMIF('Clinical Team Distro'!$A:$A,'Lab By Fund'!$A:$A,'Clinical Team Distro'!AU:AU)</f>
        <v>0</v>
      </c>
      <c r="AD45" s="69">
        <f>SUMIF('Lab Distro'!$A:$A,'Lab By Fund'!$A:$A,'Lab Distro'!AV:AV)+SUMIF('Clinical Team Distro'!$A:$A,'Lab By Fund'!$A:$A,'Clinical Team Distro'!AV:AV)</f>
        <v>0</v>
      </c>
      <c r="AE45" s="60">
        <f t="shared" si="6"/>
        <v>0</v>
      </c>
      <c r="AF45" s="60">
        <f t="shared" si="7"/>
        <v>0</v>
      </c>
      <c r="AG45" s="60">
        <f t="shared" si="8"/>
        <v>0</v>
      </c>
      <c r="AH45" s="68">
        <f>IFERROR(IF(BS45&gt;=AH$2,(SUMIF('PI Salary Grid'!$B$36:$B$59,'Lab By Fund'!$A:$A,'PI Salary Grid'!F$36:F$59)),0),0)</f>
        <v>0</v>
      </c>
      <c r="AI45" s="68">
        <f>IFERROR(IF($BS45&gt;=AI$2,(SUMIF('PI Salary Grid'!$B$36:$B$59,'Lab By Fund'!$A:$A,'PI Salary Grid'!G$36:G$59)),0),0)</f>
        <v>0</v>
      </c>
      <c r="AJ45" s="68">
        <f>IFERROR(IF($BS45&gt;=AJ$2,(SUMIF('PI Salary Grid'!$B$36:$B$59,'Lab By Fund'!$A:$A,'PI Salary Grid'!H$36:H$59)),0),0)</f>
        <v>0</v>
      </c>
      <c r="AK45" s="68">
        <f>IFERROR(IF($BS45&gt;=AK$2,(SUMIF('PI Salary Grid'!$B$36:$B$59,'Lab By Fund'!$A:$A,'PI Salary Grid'!I$36:I$59)),0),0)</f>
        <v>0</v>
      </c>
      <c r="AL45" s="68">
        <f>IFERROR(IF($BS45&gt;=AL$2,(SUMIF('PI Salary Grid'!$B$36:$B$59,'Lab By Fund'!$A:$A,'PI Salary Grid'!J$36:J$59)),0),0)</f>
        <v>0</v>
      </c>
      <c r="AM45" s="68">
        <f>IFERROR(IF($BS45&gt;=AM$2,(SUMIF('PI Salary Grid'!$B$36:$B$59,'Lab By Fund'!$A:$A,'PI Salary Grid'!K$36:K$59)),0),0)</f>
        <v>0</v>
      </c>
      <c r="AN45" s="68">
        <f>IFERROR(IF($BS45&gt;=AN$2,(SUMIF('PI Salary Grid'!$B$36:$B$59,'Lab By Fund'!$A:$A,'PI Salary Grid'!L$36:L$59)),0),0)</f>
        <v>0</v>
      </c>
      <c r="AO45" s="68">
        <f>IFERROR(IF($BS45&gt;=AO$2,(SUMIF('PI Salary Grid'!$B$36:$B$59,'Lab By Fund'!$A:$A,'PI Salary Grid'!M$36:M$59)),0),0)</f>
        <v>0</v>
      </c>
      <c r="AP45" s="68">
        <f>IFERROR(IF($BS45&gt;=AP$2,(SUMIF('PI Salary Grid'!$B$36:$B$59,'Lab By Fund'!$A:$A,'PI Salary Grid'!N$36:N$59)),0),0)</f>
        <v>0</v>
      </c>
      <c r="AQ45" s="68">
        <f>IFERROR(IF($BS45&gt;=AQ$2,(SUMIF('PI Salary Grid'!$B$36:$B$59,'Lab By Fund'!$A:$A,'PI Salary Grid'!O$36:O$59)),0),0)</f>
        <v>0</v>
      </c>
      <c r="AR45" s="68">
        <f>IFERROR(IF($BS45&gt;=AR$2,(SUMIF('PI Salary Grid'!$B$36:$B$59,'Lab By Fund'!$A:$A,'PI Salary Grid'!P$36:P$59)),0),0)</f>
        <v>0</v>
      </c>
      <c r="AS45" s="68">
        <f>IFERROR(IF($BS45&gt;=AS$2,(SUMIF('PI Salary Grid'!$B$36:$B$59,'Lab By Fund'!$A:$A,'PI Salary Grid'!Q$36:Q$59)),0),0)</f>
        <v>0</v>
      </c>
      <c r="AT45" s="59">
        <f t="shared" si="17"/>
        <v>0</v>
      </c>
      <c r="AU45" s="59">
        <f t="shared" si="18"/>
        <v>0</v>
      </c>
      <c r="AV45" s="59">
        <f t="shared" si="19"/>
        <v>0</v>
      </c>
      <c r="AW45" s="59">
        <f t="shared" si="9"/>
        <v>0</v>
      </c>
      <c r="AX45" s="68">
        <f>IFERROR(IF($BS45&gt;=AX$2,(SUMIF('PI Salary Grid'!$B$36:$B$59,'Lab By Fund'!$A:$A,'PI Salary Grid'!AK$36:AK$59)),0),0)</f>
        <v>0</v>
      </c>
      <c r="AY45" s="68">
        <f>IFERROR(IF($BS45&gt;=AY$2,(SUMIF('PI Salary Grid'!$B$36:$B$59,'Lab By Fund'!$A:$A,'PI Salary Grid'!AL$36:AL$59)),0),0)</f>
        <v>0</v>
      </c>
      <c r="AZ45" s="68">
        <f>IFERROR(IF($BS45&gt;=AZ$2,(SUMIF('PI Salary Grid'!$B$36:$B$59,'Lab By Fund'!$A:$A,'PI Salary Grid'!AM$36:AM$59)),0),0)</f>
        <v>0</v>
      </c>
      <c r="BA45" s="68">
        <f>IFERROR(IF($BS45&gt;=BA$2,(SUMIF('PI Salary Grid'!$B$36:$B$59,'Lab By Fund'!$A:$A,'PI Salary Grid'!AN$36:AN$59)),0),0)</f>
        <v>0</v>
      </c>
      <c r="BB45" s="68">
        <f>IFERROR(IF($BS45&gt;=BB$2,(SUMIF('PI Salary Grid'!$B$36:$B$59,'Lab By Fund'!$A:$A,'PI Salary Grid'!AO$36:AO$59)),0),0)</f>
        <v>0</v>
      </c>
      <c r="BC45" s="68">
        <f>IFERROR(IF($BS45&gt;=BC$2,(SUMIF('PI Salary Grid'!$B$36:$B$59,'Lab By Fund'!$A:$A,'PI Salary Grid'!AP$36:AP$59)),0),0)</f>
        <v>0</v>
      </c>
      <c r="BD45" s="68">
        <f>IFERROR(IF($BS45&gt;=BD$2,(SUMIF('PI Salary Grid'!$B$36:$B$59,'Lab By Fund'!$A:$A,'PI Salary Grid'!AQ$36:AQ$59)),0),0)</f>
        <v>0</v>
      </c>
      <c r="BE45" s="68">
        <f>IFERROR(IF($BS45&gt;=BE$2,(SUMIF('PI Salary Grid'!$B$36:$B$59,'Lab By Fund'!$A:$A,'PI Salary Grid'!AR$36:AR$59)),0),0)</f>
        <v>0</v>
      </c>
      <c r="BF45" s="68">
        <f>IFERROR(IF($BS45&gt;=BF$2,(SUMIF('PI Salary Grid'!$B$36:$B$59,'Lab By Fund'!$A:$A,'PI Salary Grid'!AS$36:AS$59)),0),0)</f>
        <v>0</v>
      </c>
      <c r="BG45" s="68">
        <f>IFERROR(IF($BS45&gt;=BG$2,(SUMIF('PI Salary Grid'!$B$36:$B$59,'Lab By Fund'!$A:$A,'PI Salary Grid'!AT$36:AT$59)),0),0)</f>
        <v>0</v>
      </c>
      <c r="BH45" s="68">
        <f>IFERROR(IF($BS45&gt;=BH$2,(SUMIF('PI Salary Grid'!$B$36:$B$59,'Lab By Fund'!$A:$A,'PI Salary Grid'!AU$36:AU$59)),0),0)</f>
        <v>0</v>
      </c>
      <c r="BI45" s="68">
        <f>IFERROR(IF($BS45&gt;=BI$2,(SUMIF('PI Salary Grid'!$B$36:$B$59,'Lab By Fund'!$A:$A,'PI Salary Grid'!AV$36:AV$59)),0),0)</f>
        <v>0</v>
      </c>
      <c r="BJ45" s="60">
        <f t="shared" si="10"/>
        <v>0</v>
      </c>
      <c r="BK45" s="60">
        <f t="shared" si="11"/>
        <v>0</v>
      </c>
      <c r="BL45" s="60">
        <f t="shared" si="12"/>
        <v>0</v>
      </c>
      <c r="BM45" s="60">
        <f t="shared" si="13"/>
        <v>0</v>
      </c>
      <c r="BO45" s="54">
        <f>IFERROR(INDEX('Grants balances'!$G$4:$G$20,MATCH(A45,'Grants balances'!$A$4:$A$20,0)),0)</f>
        <v>0</v>
      </c>
      <c r="BP45" s="61">
        <f t="shared" si="20"/>
        <v>0</v>
      </c>
      <c r="BQ45" s="108">
        <f t="shared" si="14"/>
        <v>0</v>
      </c>
      <c r="BR45" s="70">
        <f t="shared" si="15"/>
        <v>0</v>
      </c>
      <c r="BS45" s="58">
        <f>IFERROR((INDEX(GrantList[Budget End Date],MATCH(A45,GrantList[Fund],0))),0)</f>
        <v>0</v>
      </c>
    </row>
    <row r="46" spans="1:71">
      <c r="A46" s="66">
        <f>'Grants List'!A45</f>
        <v>0</v>
      </c>
      <c r="B46" s="67">
        <f>'Grants List'!D45</f>
        <v>0</v>
      </c>
      <c r="C46" s="109">
        <f>COUNTIF('Lab Distro'!$A$5:$A$447,A46)+COUNTIF('Clinical Team Distro'!$A$5:$A490,A46)</f>
        <v>0</v>
      </c>
      <c r="D46" s="68">
        <f>IFERROR(IF($BS46&gt;=D$2,(SUMIF('Lab Distro'!$A:$A,'Lab By Fund'!$A:$A,'Lab Distro'!W:W)+SUMIF('Clinical Team Distro'!$A:$A,'Lab By Fund'!$A:$A,'Clinical Team Distro'!W:W)),0),0)</f>
        <v>0</v>
      </c>
      <c r="E46" s="68">
        <f>IFERROR(IF($BS46&gt;=E$2,(SUMIF('Lab Distro'!$A:$A,'Lab By Fund'!$A:$A,'Lab Distro'!X:X)+SUMIF('Clinical Team Distro'!$A:$A,'Lab By Fund'!$A:$A,'Clinical Team Distro'!X:X)),0),0)</f>
        <v>0</v>
      </c>
      <c r="F46" s="68">
        <f>IFERROR(IF($BS46&gt;=F$2,(SUMIF('Lab Distro'!$A:$A,'Lab By Fund'!$A:$A,'Lab Distro'!Y:Y)+SUMIF('Clinical Team Distro'!$A:$A,'Lab By Fund'!$A:$A,'Clinical Team Distro'!Y:Y)),0),0)</f>
        <v>0</v>
      </c>
      <c r="G46" s="68">
        <f>IFERROR(IF($BS46&gt;=G$2,(SUMIF('Lab Distro'!$A:$A,'Lab By Fund'!$A:$A,'Lab Distro'!Z:Z)+SUMIF('Clinical Team Distro'!$A:$A,'Lab By Fund'!$A:$A,'Clinical Team Distro'!Z:Z)),0),0)</f>
        <v>0</v>
      </c>
      <c r="H46" s="68">
        <f>IFERROR(IF($BS46&gt;=H$2,(SUMIF('Lab Distro'!$A:$A,'Lab By Fund'!$A:$A,'Lab Distro'!AA:AA)+SUMIF('Clinical Team Distro'!$A:$A,'Lab By Fund'!$A:$A,'Clinical Team Distro'!AA:AA)),0),0)</f>
        <v>0</v>
      </c>
      <c r="I46" s="68">
        <f>IFERROR(IF($BS46&gt;=I$2,(SUMIF('Lab Distro'!$A:$A,'Lab By Fund'!$A:$A,'Lab Distro'!AB:AB)+SUMIF('Clinical Team Distro'!$A:$A,'Lab By Fund'!$A:$A,'Clinical Team Distro'!AB:AB)),0),0)</f>
        <v>0</v>
      </c>
      <c r="J46" s="68">
        <f>IFERROR(IF($BS46&gt;=J$2,(SUMIF('Lab Distro'!$A:$A,'Lab By Fund'!$A:$A,'Lab Distro'!AC:AC)+SUMIF('Clinical Team Distro'!$A:$A,'Lab By Fund'!$A:$A,'Clinical Team Distro'!AC:AC)),0),0)</f>
        <v>0</v>
      </c>
      <c r="K46" s="68">
        <f>IFERROR(IF($BS46&gt;=K$2,(SUMIF('Lab Distro'!$A:$A,'Lab By Fund'!$A:$A,'Lab Distro'!AD:AD)+SUMIF('Clinical Team Distro'!$A:$A,'Lab By Fund'!$A:$A,'Clinical Team Distro'!AD:AD)),0),0)</f>
        <v>0</v>
      </c>
      <c r="L46" s="68">
        <f>IFERROR(IF($BS46&gt;=L$2,(SUMIF('Lab Distro'!$A:$A,'Lab By Fund'!$A:$A,'Lab Distro'!AE:AE)+SUMIF('Clinical Team Distro'!$A:$A,'Lab By Fund'!$A:$A,'Clinical Team Distro'!AE:AE)),0),0)</f>
        <v>0</v>
      </c>
      <c r="M46" s="68">
        <f>IFERROR(IF($BS46&gt;=M$2,(SUMIF('Lab Distro'!$A:$A,'Lab By Fund'!$A:$A,'Lab Distro'!AF:AF)+SUMIF('Clinical Team Distro'!$A:$A,'Lab By Fund'!$A:$A,'Clinical Team Distro'!AF:AF)),0),0)</f>
        <v>0</v>
      </c>
      <c r="N46" s="68">
        <f>IFERROR(IF($BS46&gt;=N$2,(SUMIF('Lab Distro'!$A:$A,'Lab By Fund'!$A:$A,'Lab Distro'!AG:AG)+SUMIF('Clinical Team Distro'!$A:$A,'Lab By Fund'!$A:$A,'Clinical Team Distro'!AG:AG)),0),0)</f>
        <v>0</v>
      </c>
      <c r="O46" s="68">
        <f>IFERROR(IF($BS46&gt;=O$2,(SUMIF('Lab Distro'!$A:$A,'Lab By Fund'!$A:$A,'Lab Distro'!AH:AH)+SUMIF('Clinical Team Distro'!$A:$A,'Lab By Fund'!$A:$A,'Clinical Team Distro'!AH:AH)),0),0)</f>
        <v>0</v>
      </c>
      <c r="P46" s="59">
        <f t="shared" si="16"/>
        <v>0</v>
      </c>
      <c r="Q46" s="59">
        <f t="shared" si="4"/>
        <v>0</v>
      </c>
      <c r="R46" s="59">
        <f t="shared" si="5"/>
        <v>0</v>
      </c>
      <c r="S46" s="69">
        <f>SUMIF('Lab Distro'!$A:$A,'Lab By Fund'!$A:$A,'Lab Distro'!AK:AK)+SUMIF('Clinical Team Distro'!$A:$A,'Lab By Fund'!$A:$A,'Clinical Team Distro'!AK:AK)</f>
        <v>0</v>
      </c>
      <c r="T46" s="69">
        <f>SUMIF('Lab Distro'!$A:$A,'Lab By Fund'!$A:$A,'Lab Distro'!AL:AL)+SUMIF('Clinical Team Distro'!$A:$A,'Lab By Fund'!$A:$A,'Clinical Team Distro'!AL:AL)</f>
        <v>0</v>
      </c>
      <c r="U46" s="69">
        <f>SUMIF('Lab Distro'!$A:$A,'Lab By Fund'!$A:$A,'Lab Distro'!AM:AM)+SUMIF('Clinical Team Distro'!$A:$A,'Lab By Fund'!$A:$A,'Clinical Team Distro'!AM:AM)</f>
        <v>0</v>
      </c>
      <c r="V46" s="69">
        <f>SUMIF('Lab Distro'!$A:$A,'Lab By Fund'!$A:$A,'Lab Distro'!AN:AN)+SUMIF('Clinical Team Distro'!$A:$A,'Lab By Fund'!$A:$A,'Clinical Team Distro'!AN:AN)</f>
        <v>0</v>
      </c>
      <c r="W46" s="69">
        <f>SUMIF('Lab Distro'!$A:$A,'Lab By Fund'!$A:$A,'Lab Distro'!AO:AO)+SUMIF('Clinical Team Distro'!$A:$A,'Lab By Fund'!$A:$A,'Clinical Team Distro'!AO:AO)</f>
        <v>0</v>
      </c>
      <c r="X46" s="69">
        <f>SUMIF('Lab Distro'!$A:$A,'Lab By Fund'!$A:$A,'Lab Distro'!AP:AP)+SUMIF('Clinical Team Distro'!$A:$A,'Lab By Fund'!$A:$A,'Clinical Team Distro'!AP:AP)</f>
        <v>0</v>
      </c>
      <c r="Y46" s="69">
        <f>SUMIF('Lab Distro'!$A:$A,'Lab By Fund'!$A:$A,'Lab Distro'!AQ:AQ)+SUMIF('Clinical Team Distro'!$A:$A,'Lab By Fund'!$A:$A,'Clinical Team Distro'!AQ:AQ)</f>
        <v>0</v>
      </c>
      <c r="Z46" s="69">
        <f>SUMIF('Lab Distro'!$A:$A,'Lab By Fund'!$A:$A,'Lab Distro'!AR:AR)+SUMIF('Clinical Team Distro'!$A:$A,'Lab By Fund'!$A:$A,'Clinical Team Distro'!AR:AR)</f>
        <v>0</v>
      </c>
      <c r="AA46" s="69">
        <f>SUMIF('Lab Distro'!$A:$A,'Lab By Fund'!$A:$A,'Lab Distro'!AS:AS)+SUMIF('Clinical Team Distro'!$A:$A,'Lab By Fund'!$A:$A,'Clinical Team Distro'!AS:AS)</f>
        <v>0</v>
      </c>
      <c r="AB46" s="69">
        <f>SUMIF('Lab Distro'!$A:$A,'Lab By Fund'!$A:$A,'Lab Distro'!AT:AT)+SUMIF('Clinical Team Distro'!$A:$A,'Lab By Fund'!$A:$A,'Clinical Team Distro'!AT:AT)</f>
        <v>0</v>
      </c>
      <c r="AC46" s="69">
        <f>SUMIF('Lab Distro'!$A:$A,'Lab By Fund'!$A:$A,'Lab Distro'!AU:AU)+SUMIF('Clinical Team Distro'!$A:$A,'Lab By Fund'!$A:$A,'Clinical Team Distro'!AU:AU)</f>
        <v>0</v>
      </c>
      <c r="AD46" s="69">
        <f>SUMIF('Lab Distro'!$A:$A,'Lab By Fund'!$A:$A,'Lab Distro'!AV:AV)+SUMIF('Clinical Team Distro'!$A:$A,'Lab By Fund'!$A:$A,'Clinical Team Distro'!AV:AV)</f>
        <v>0</v>
      </c>
      <c r="AE46" s="60">
        <f t="shared" si="6"/>
        <v>0</v>
      </c>
      <c r="AF46" s="60">
        <f t="shared" si="7"/>
        <v>0</v>
      </c>
      <c r="AG46" s="60">
        <f t="shared" si="8"/>
        <v>0</v>
      </c>
      <c r="AH46" s="68">
        <f>IFERROR(IF(BS46&gt;=AH$2,(SUMIF('PI Salary Grid'!$B$36:$B$59,'Lab By Fund'!$A:$A,'PI Salary Grid'!F$36:F$59)),0),0)</f>
        <v>0</v>
      </c>
      <c r="AI46" s="68">
        <f>IFERROR(IF($BS46&gt;=AI$2,(SUMIF('PI Salary Grid'!$B$36:$B$59,'Lab By Fund'!$A:$A,'PI Salary Grid'!G$36:G$59)),0),0)</f>
        <v>0</v>
      </c>
      <c r="AJ46" s="68">
        <f>IFERROR(IF($BS46&gt;=AJ$2,(SUMIF('PI Salary Grid'!$B$36:$B$59,'Lab By Fund'!$A:$A,'PI Salary Grid'!H$36:H$59)),0),0)</f>
        <v>0</v>
      </c>
      <c r="AK46" s="68">
        <f>IFERROR(IF($BS46&gt;=AK$2,(SUMIF('PI Salary Grid'!$B$36:$B$59,'Lab By Fund'!$A:$A,'PI Salary Grid'!I$36:I$59)),0),0)</f>
        <v>0</v>
      </c>
      <c r="AL46" s="68">
        <f>IFERROR(IF($BS46&gt;=AL$2,(SUMIF('PI Salary Grid'!$B$36:$B$59,'Lab By Fund'!$A:$A,'PI Salary Grid'!J$36:J$59)),0),0)</f>
        <v>0</v>
      </c>
      <c r="AM46" s="68">
        <f>IFERROR(IF($BS46&gt;=AM$2,(SUMIF('PI Salary Grid'!$B$36:$B$59,'Lab By Fund'!$A:$A,'PI Salary Grid'!K$36:K$59)),0),0)</f>
        <v>0</v>
      </c>
      <c r="AN46" s="68">
        <f>IFERROR(IF($BS46&gt;=AN$2,(SUMIF('PI Salary Grid'!$B$36:$B$59,'Lab By Fund'!$A:$A,'PI Salary Grid'!L$36:L$59)),0),0)</f>
        <v>0</v>
      </c>
      <c r="AO46" s="68">
        <f>IFERROR(IF($BS46&gt;=AO$2,(SUMIF('PI Salary Grid'!$B$36:$B$59,'Lab By Fund'!$A:$A,'PI Salary Grid'!M$36:M$59)),0),0)</f>
        <v>0</v>
      </c>
      <c r="AP46" s="68">
        <f>IFERROR(IF($BS46&gt;=AP$2,(SUMIF('PI Salary Grid'!$B$36:$B$59,'Lab By Fund'!$A:$A,'PI Salary Grid'!N$36:N$59)),0),0)</f>
        <v>0</v>
      </c>
      <c r="AQ46" s="68">
        <f>IFERROR(IF($BS46&gt;=AQ$2,(SUMIF('PI Salary Grid'!$B$36:$B$59,'Lab By Fund'!$A:$A,'PI Salary Grid'!O$36:O$59)),0),0)</f>
        <v>0</v>
      </c>
      <c r="AR46" s="68">
        <f>IFERROR(IF($BS46&gt;=AR$2,(SUMIF('PI Salary Grid'!$B$36:$B$59,'Lab By Fund'!$A:$A,'PI Salary Grid'!P$36:P$59)),0),0)</f>
        <v>0</v>
      </c>
      <c r="AS46" s="68">
        <f>IFERROR(IF($BS46&gt;=AS$2,(SUMIF('PI Salary Grid'!$B$36:$B$59,'Lab By Fund'!$A:$A,'PI Salary Grid'!Q$36:Q$59)),0),0)</f>
        <v>0</v>
      </c>
      <c r="AT46" s="59">
        <f t="shared" si="17"/>
        <v>0</v>
      </c>
      <c r="AU46" s="59">
        <f t="shared" si="18"/>
        <v>0</v>
      </c>
      <c r="AV46" s="59">
        <f t="shared" si="19"/>
        <v>0</v>
      </c>
      <c r="AW46" s="59">
        <f t="shared" si="9"/>
        <v>0</v>
      </c>
      <c r="AX46" s="68">
        <f>IFERROR(IF($BS46&gt;=AX$2,(SUMIF('PI Salary Grid'!$B$36:$B$59,'Lab By Fund'!$A:$A,'PI Salary Grid'!AK$36:AK$59)),0),0)</f>
        <v>0</v>
      </c>
      <c r="AY46" s="68">
        <f>IFERROR(IF($BS46&gt;=AY$2,(SUMIF('PI Salary Grid'!$B$36:$B$59,'Lab By Fund'!$A:$A,'PI Salary Grid'!AL$36:AL$59)),0),0)</f>
        <v>0</v>
      </c>
      <c r="AZ46" s="68">
        <f>IFERROR(IF($BS46&gt;=AZ$2,(SUMIF('PI Salary Grid'!$B$36:$B$59,'Lab By Fund'!$A:$A,'PI Salary Grid'!AM$36:AM$59)),0),0)</f>
        <v>0</v>
      </c>
      <c r="BA46" s="68">
        <f>IFERROR(IF($BS46&gt;=BA$2,(SUMIF('PI Salary Grid'!$B$36:$B$59,'Lab By Fund'!$A:$A,'PI Salary Grid'!AN$36:AN$59)),0),0)</f>
        <v>0</v>
      </c>
      <c r="BB46" s="68">
        <f>IFERROR(IF($BS46&gt;=BB$2,(SUMIF('PI Salary Grid'!$B$36:$B$59,'Lab By Fund'!$A:$A,'PI Salary Grid'!AO$36:AO$59)),0),0)</f>
        <v>0</v>
      </c>
      <c r="BC46" s="68">
        <f>IFERROR(IF($BS46&gt;=BC$2,(SUMIF('PI Salary Grid'!$B$36:$B$59,'Lab By Fund'!$A:$A,'PI Salary Grid'!AP$36:AP$59)),0),0)</f>
        <v>0</v>
      </c>
      <c r="BD46" s="68">
        <f>IFERROR(IF($BS46&gt;=BD$2,(SUMIF('PI Salary Grid'!$B$36:$B$59,'Lab By Fund'!$A:$A,'PI Salary Grid'!AQ$36:AQ$59)),0),0)</f>
        <v>0</v>
      </c>
      <c r="BE46" s="68">
        <f>IFERROR(IF($BS46&gt;=BE$2,(SUMIF('PI Salary Grid'!$B$36:$B$59,'Lab By Fund'!$A:$A,'PI Salary Grid'!AR$36:AR$59)),0),0)</f>
        <v>0</v>
      </c>
      <c r="BF46" s="68">
        <f>IFERROR(IF($BS46&gt;=BF$2,(SUMIF('PI Salary Grid'!$B$36:$B$59,'Lab By Fund'!$A:$A,'PI Salary Grid'!AS$36:AS$59)),0),0)</f>
        <v>0</v>
      </c>
      <c r="BG46" s="68">
        <f>IFERROR(IF($BS46&gt;=BG$2,(SUMIF('PI Salary Grid'!$B$36:$B$59,'Lab By Fund'!$A:$A,'PI Salary Grid'!AT$36:AT$59)),0),0)</f>
        <v>0</v>
      </c>
      <c r="BH46" s="68">
        <f>IFERROR(IF($BS46&gt;=BH$2,(SUMIF('PI Salary Grid'!$B$36:$B$59,'Lab By Fund'!$A:$A,'PI Salary Grid'!AU$36:AU$59)),0),0)</f>
        <v>0</v>
      </c>
      <c r="BI46" s="68">
        <f>IFERROR(IF($BS46&gt;=BI$2,(SUMIF('PI Salary Grid'!$B$36:$B$59,'Lab By Fund'!$A:$A,'PI Salary Grid'!AV$36:AV$59)),0),0)</f>
        <v>0</v>
      </c>
      <c r="BJ46" s="60">
        <f t="shared" si="10"/>
        <v>0</v>
      </c>
      <c r="BK46" s="60">
        <f t="shared" si="11"/>
        <v>0</v>
      </c>
      <c r="BL46" s="60">
        <f t="shared" si="12"/>
        <v>0</v>
      </c>
      <c r="BM46" s="60">
        <f t="shared" si="13"/>
        <v>0</v>
      </c>
      <c r="BO46" s="54">
        <f>IFERROR(INDEX('Grants balances'!$G$4:$G$20,MATCH(A46,'Grants balances'!$A$4:$A$20,0)),0)</f>
        <v>0</v>
      </c>
      <c r="BP46" s="61">
        <f t="shared" si="20"/>
        <v>0</v>
      </c>
      <c r="BQ46" s="108">
        <f t="shared" si="14"/>
        <v>0</v>
      </c>
      <c r="BR46" s="70">
        <f t="shared" si="15"/>
        <v>0</v>
      </c>
      <c r="BS46" s="58">
        <f>IFERROR((INDEX(GrantList[Budget End Date],MATCH(A46,GrantList[Fund],0))),0)</f>
        <v>0</v>
      </c>
    </row>
    <row r="47" spans="1:71">
      <c r="A47" s="66">
        <f>'Grants List'!A46</f>
        <v>0</v>
      </c>
      <c r="B47" s="67">
        <f>'Grants List'!D46</f>
        <v>0</v>
      </c>
      <c r="C47" s="109">
        <f>COUNTIF('Lab Distro'!$A$5:$A$447,A47)+COUNTIF('Clinical Team Distro'!$A$5:$A491,A47)</f>
        <v>0</v>
      </c>
      <c r="D47" s="68">
        <f>IFERROR(IF($BS47&gt;=D$2,(SUMIF('Lab Distro'!$A:$A,'Lab By Fund'!$A:$A,'Lab Distro'!W:W)+SUMIF('Clinical Team Distro'!$A:$A,'Lab By Fund'!$A:$A,'Clinical Team Distro'!W:W)),0),0)</f>
        <v>0</v>
      </c>
      <c r="E47" s="68">
        <f>IFERROR(IF($BS47&gt;=E$2,(SUMIF('Lab Distro'!$A:$A,'Lab By Fund'!$A:$A,'Lab Distro'!X:X)+SUMIF('Clinical Team Distro'!$A:$A,'Lab By Fund'!$A:$A,'Clinical Team Distro'!X:X)),0),0)</f>
        <v>0</v>
      </c>
      <c r="F47" s="68">
        <f>IFERROR(IF($BS47&gt;=F$2,(SUMIF('Lab Distro'!$A:$A,'Lab By Fund'!$A:$A,'Lab Distro'!Y:Y)+SUMIF('Clinical Team Distro'!$A:$A,'Lab By Fund'!$A:$A,'Clinical Team Distro'!Y:Y)),0),0)</f>
        <v>0</v>
      </c>
      <c r="G47" s="68">
        <f>IFERROR(IF($BS47&gt;=G$2,(SUMIF('Lab Distro'!$A:$A,'Lab By Fund'!$A:$A,'Lab Distro'!Z:Z)+SUMIF('Clinical Team Distro'!$A:$A,'Lab By Fund'!$A:$A,'Clinical Team Distro'!Z:Z)),0),0)</f>
        <v>0</v>
      </c>
      <c r="H47" s="68">
        <f>IFERROR(IF($BS47&gt;=H$2,(SUMIF('Lab Distro'!$A:$A,'Lab By Fund'!$A:$A,'Lab Distro'!AA:AA)+SUMIF('Clinical Team Distro'!$A:$A,'Lab By Fund'!$A:$A,'Clinical Team Distro'!AA:AA)),0),0)</f>
        <v>0</v>
      </c>
      <c r="I47" s="68">
        <f>IFERROR(IF($BS47&gt;=I$2,(SUMIF('Lab Distro'!$A:$A,'Lab By Fund'!$A:$A,'Lab Distro'!AB:AB)+SUMIF('Clinical Team Distro'!$A:$A,'Lab By Fund'!$A:$A,'Clinical Team Distro'!AB:AB)),0),0)</f>
        <v>0</v>
      </c>
      <c r="J47" s="68">
        <f>IFERROR(IF($BS47&gt;=J$2,(SUMIF('Lab Distro'!$A:$A,'Lab By Fund'!$A:$A,'Lab Distro'!AC:AC)+SUMIF('Clinical Team Distro'!$A:$A,'Lab By Fund'!$A:$A,'Clinical Team Distro'!AC:AC)),0),0)</f>
        <v>0</v>
      </c>
      <c r="K47" s="68">
        <f>IFERROR(IF($BS47&gt;=K$2,(SUMIF('Lab Distro'!$A:$A,'Lab By Fund'!$A:$A,'Lab Distro'!AD:AD)+SUMIF('Clinical Team Distro'!$A:$A,'Lab By Fund'!$A:$A,'Clinical Team Distro'!AD:AD)),0),0)</f>
        <v>0</v>
      </c>
      <c r="L47" s="68">
        <f>IFERROR(IF($BS47&gt;=L$2,(SUMIF('Lab Distro'!$A:$A,'Lab By Fund'!$A:$A,'Lab Distro'!AE:AE)+SUMIF('Clinical Team Distro'!$A:$A,'Lab By Fund'!$A:$A,'Clinical Team Distro'!AE:AE)),0),0)</f>
        <v>0</v>
      </c>
      <c r="M47" s="68">
        <f>IFERROR(IF($BS47&gt;=M$2,(SUMIF('Lab Distro'!$A:$A,'Lab By Fund'!$A:$A,'Lab Distro'!AF:AF)+SUMIF('Clinical Team Distro'!$A:$A,'Lab By Fund'!$A:$A,'Clinical Team Distro'!AF:AF)),0),0)</f>
        <v>0</v>
      </c>
      <c r="N47" s="68">
        <f>IFERROR(IF($BS47&gt;=N$2,(SUMIF('Lab Distro'!$A:$A,'Lab By Fund'!$A:$A,'Lab Distro'!AG:AG)+SUMIF('Clinical Team Distro'!$A:$A,'Lab By Fund'!$A:$A,'Clinical Team Distro'!AG:AG)),0),0)</f>
        <v>0</v>
      </c>
      <c r="O47" s="68">
        <f>IFERROR(IF($BS47&gt;=O$2,(SUMIF('Lab Distro'!$A:$A,'Lab By Fund'!$A:$A,'Lab Distro'!AH:AH)+SUMIF('Clinical Team Distro'!$A:$A,'Lab By Fund'!$A:$A,'Clinical Team Distro'!AH:AH)),0),0)</f>
        <v>0</v>
      </c>
      <c r="P47" s="59">
        <f t="shared" si="16"/>
        <v>0</v>
      </c>
      <c r="Q47" s="59">
        <f t="shared" si="4"/>
        <v>0</v>
      </c>
      <c r="R47" s="59">
        <f t="shared" si="5"/>
        <v>0</v>
      </c>
      <c r="S47" s="69">
        <f>SUMIF('Lab Distro'!$A:$A,'Lab By Fund'!$A:$A,'Lab Distro'!AK:AK)+SUMIF('Clinical Team Distro'!$A:$A,'Lab By Fund'!$A:$A,'Clinical Team Distro'!AK:AK)</f>
        <v>0</v>
      </c>
      <c r="T47" s="69">
        <f>SUMIF('Lab Distro'!$A:$A,'Lab By Fund'!$A:$A,'Lab Distro'!AL:AL)+SUMIF('Clinical Team Distro'!$A:$A,'Lab By Fund'!$A:$A,'Clinical Team Distro'!AL:AL)</f>
        <v>0</v>
      </c>
      <c r="U47" s="69">
        <f>SUMIF('Lab Distro'!$A:$A,'Lab By Fund'!$A:$A,'Lab Distro'!AM:AM)+SUMIF('Clinical Team Distro'!$A:$A,'Lab By Fund'!$A:$A,'Clinical Team Distro'!AM:AM)</f>
        <v>0</v>
      </c>
      <c r="V47" s="69">
        <f>SUMIF('Lab Distro'!$A:$A,'Lab By Fund'!$A:$A,'Lab Distro'!AN:AN)+SUMIF('Clinical Team Distro'!$A:$A,'Lab By Fund'!$A:$A,'Clinical Team Distro'!AN:AN)</f>
        <v>0</v>
      </c>
      <c r="W47" s="69">
        <f>SUMIF('Lab Distro'!$A:$A,'Lab By Fund'!$A:$A,'Lab Distro'!AO:AO)+SUMIF('Clinical Team Distro'!$A:$A,'Lab By Fund'!$A:$A,'Clinical Team Distro'!AO:AO)</f>
        <v>0</v>
      </c>
      <c r="X47" s="69">
        <f>SUMIF('Lab Distro'!$A:$A,'Lab By Fund'!$A:$A,'Lab Distro'!AP:AP)+SUMIF('Clinical Team Distro'!$A:$A,'Lab By Fund'!$A:$A,'Clinical Team Distro'!AP:AP)</f>
        <v>0</v>
      </c>
      <c r="Y47" s="69">
        <f>SUMIF('Lab Distro'!$A:$A,'Lab By Fund'!$A:$A,'Lab Distro'!AQ:AQ)+SUMIF('Clinical Team Distro'!$A:$A,'Lab By Fund'!$A:$A,'Clinical Team Distro'!AQ:AQ)</f>
        <v>0</v>
      </c>
      <c r="Z47" s="69">
        <f>SUMIF('Lab Distro'!$A:$A,'Lab By Fund'!$A:$A,'Lab Distro'!AR:AR)+SUMIF('Clinical Team Distro'!$A:$A,'Lab By Fund'!$A:$A,'Clinical Team Distro'!AR:AR)</f>
        <v>0</v>
      </c>
      <c r="AA47" s="69">
        <f>SUMIF('Lab Distro'!$A:$A,'Lab By Fund'!$A:$A,'Lab Distro'!AS:AS)+SUMIF('Clinical Team Distro'!$A:$A,'Lab By Fund'!$A:$A,'Clinical Team Distro'!AS:AS)</f>
        <v>0</v>
      </c>
      <c r="AB47" s="69">
        <f>SUMIF('Lab Distro'!$A:$A,'Lab By Fund'!$A:$A,'Lab Distro'!AT:AT)+SUMIF('Clinical Team Distro'!$A:$A,'Lab By Fund'!$A:$A,'Clinical Team Distro'!AT:AT)</f>
        <v>0</v>
      </c>
      <c r="AC47" s="69">
        <f>SUMIF('Lab Distro'!$A:$A,'Lab By Fund'!$A:$A,'Lab Distro'!AU:AU)+SUMIF('Clinical Team Distro'!$A:$A,'Lab By Fund'!$A:$A,'Clinical Team Distro'!AU:AU)</f>
        <v>0</v>
      </c>
      <c r="AD47" s="69">
        <f>SUMIF('Lab Distro'!$A:$A,'Lab By Fund'!$A:$A,'Lab Distro'!AV:AV)+SUMIF('Clinical Team Distro'!$A:$A,'Lab By Fund'!$A:$A,'Clinical Team Distro'!AV:AV)</f>
        <v>0</v>
      </c>
      <c r="AE47" s="60">
        <f t="shared" si="6"/>
        <v>0</v>
      </c>
      <c r="AF47" s="60">
        <f t="shared" si="7"/>
        <v>0</v>
      </c>
      <c r="AG47" s="60">
        <f t="shared" si="8"/>
        <v>0</v>
      </c>
      <c r="AH47" s="68">
        <f>IFERROR(IF(BS47&gt;=AH$2,(SUMIF('PI Salary Grid'!$B$36:$B$59,'Lab By Fund'!$A:$A,'PI Salary Grid'!F$36:F$59)),0),0)</f>
        <v>0</v>
      </c>
      <c r="AI47" s="68">
        <f>IFERROR(IF($BS47&gt;=AI$2,(SUMIF('PI Salary Grid'!$B$36:$B$59,'Lab By Fund'!$A:$A,'PI Salary Grid'!G$36:G$59)),0),0)</f>
        <v>0</v>
      </c>
      <c r="AJ47" s="68">
        <f>IFERROR(IF($BS47&gt;=AJ$2,(SUMIF('PI Salary Grid'!$B$36:$B$59,'Lab By Fund'!$A:$A,'PI Salary Grid'!H$36:H$59)),0),0)</f>
        <v>0</v>
      </c>
      <c r="AK47" s="68">
        <f>IFERROR(IF($BS47&gt;=AK$2,(SUMIF('PI Salary Grid'!$B$36:$B$59,'Lab By Fund'!$A:$A,'PI Salary Grid'!I$36:I$59)),0),0)</f>
        <v>0</v>
      </c>
      <c r="AL47" s="68">
        <f>IFERROR(IF($BS47&gt;=AL$2,(SUMIF('PI Salary Grid'!$B$36:$B$59,'Lab By Fund'!$A:$A,'PI Salary Grid'!J$36:J$59)),0),0)</f>
        <v>0</v>
      </c>
      <c r="AM47" s="68">
        <f>IFERROR(IF($BS47&gt;=AM$2,(SUMIF('PI Salary Grid'!$B$36:$B$59,'Lab By Fund'!$A:$A,'PI Salary Grid'!K$36:K$59)),0),0)</f>
        <v>0</v>
      </c>
      <c r="AN47" s="68">
        <f>IFERROR(IF($BS47&gt;=AN$2,(SUMIF('PI Salary Grid'!$B$36:$B$59,'Lab By Fund'!$A:$A,'PI Salary Grid'!L$36:L$59)),0),0)</f>
        <v>0</v>
      </c>
      <c r="AO47" s="68">
        <f>IFERROR(IF($BS47&gt;=AO$2,(SUMIF('PI Salary Grid'!$B$36:$B$59,'Lab By Fund'!$A:$A,'PI Salary Grid'!M$36:M$59)),0),0)</f>
        <v>0</v>
      </c>
      <c r="AP47" s="68">
        <f>IFERROR(IF($BS47&gt;=AP$2,(SUMIF('PI Salary Grid'!$B$36:$B$59,'Lab By Fund'!$A:$A,'PI Salary Grid'!N$36:N$59)),0),0)</f>
        <v>0</v>
      </c>
      <c r="AQ47" s="68">
        <f>IFERROR(IF($BS47&gt;=AQ$2,(SUMIF('PI Salary Grid'!$B$36:$B$59,'Lab By Fund'!$A:$A,'PI Salary Grid'!O$36:O$59)),0),0)</f>
        <v>0</v>
      </c>
      <c r="AR47" s="68">
        <f>IFERROR(IF($BS47&gt;=AR$2,(SUMIF('PI Salary Grid'!$B$36:$B$59,'Lab By Fund'!$A:$A,'PI Salary Grid'!P$36:P$59)),0),0)</f>
        <v>0</v>
      </c>
      <c r="AS47" s="68">
        <f>IFERROR(IF($BS47&gt;=AS$2,(SUMIF('PI Salary Grid'!$B$36:$B$59,'Lab By Fund'!$A:$A,'PI Salary Grid'!Q$36:Q$59)),0),0)</f>
        <v>0</v>
      </c>
      <c r="AT47" s="59">
        <f t="shared" si="17"/>
        <v>0</v>
      </c>
      <c r="AU47" s="59">
        <f t="shared" si="18"/>
        <v>0</v>
      </c>
      <c r="AV47" s="59">
        <f t="shared" si="19"/>
        <v>0</v>
      </c>
      <c r="AW47" s="59">
        <f t="shared" si="9"/>
        <v>0</v>
      </c>
      <c r="AX47" s="68">
        <f>IFERROR(IF($BS47&gt;=AX$2,(SUMIF('PI Salary Grid'!$B$36:$B$59,'Lab By Fund'!$A:$A,'PI Salary Grid'!AK$36:AK$59)),0),0)</f>
        <v>0</v>
      </c>
      <c r="AY47" s="68">
        <f>IFERROR(IF($BS47&gt;=AY$2,(SUMIF('PI Salary Grid'!$B$36:$B$59,'Lab By Fund'!$A:$A,'PI Salary Grid'!AL$36:AL$59)),0),0)</f>
        <v>0</v>
      </c>
      <c r="AZ47" s="68">
        <f>IFERROR(IF($BS47&gt;=AZ$2,(SUMIF('PI Salary Grid'!$B$36:$B$59,'Lab By Fund'!$A:$A,'PI Salary Grid'!AM$36:AM$59)),0),0)</f>
        <v>0</v>
      </c>
      <c r="BA47" s="68">
        <f>IFERROR(IF($BS47&gt;=BA$2,(SUMIF('PI Salary Grid'!$B$36:$B$59,'Lab By Fund'!$A:$A,'PI Salary Grid'!AN$36:AN$59)),0),0)</f>
        <v>0</v>
      </c>
      <c r="BB47" s="68">
        <f>IFERROR(IF($BS47&gt;=BB$2,(SUMIF('PI Salary Grid'!$B$36:$B$59,'Lab By Fund'!$A:$A,'PI Salary Grid'!AO$36:AO$59)),0),0)</f>
        <v>0</v>
      </c>
      <c r="BC47" s="68">
        <f>IFERROR(IF($BS47&gt;=BC$2,(SUMIF('PI Salary Grid'!$B$36:$B$59,'Lab By Fund'!$A:$A,'PI Salary Grid'!AP$36:AP$59)),0),0)</f>
        <v>0</v>
      </c>
      <c r="BD47" s="68">
        <f>IFERROR(IF($BS47&gt;=BD$2,(SUMIF('PI Salary Grid'!$B$36:$B$59,'Lab By Fund'!$A:$A,'PI Salary Grid'!AQ$36:AQ$59)),0),0)</f>
        <v>0</v>
      </c>
      <c r="BE47" s="68">
        <f>IFERROR(IF($BS47&gt;=BE$2,(SUMIF('PI Salary Grid'!$B$36:$B$59,'Lab By Fund'!$A:$A,'PI Salary Grid'!AR$36:AR$59)),0),0)</f>
        <v>0</v>
      </c>
      <c r="BF47" s="68">
        <f>IFERROR(IF($BS47&gt;=BF$2,(SUMIF('PI Salary Grid'!$B$36:$B$59,'Lab By Fund'!$A:$A,'PI Salary Grid'!AS$36:AS$59)),0),0)</f>
        <v>0</v>
      </c>
      <c r="BG47" s="68">
        <f>IFERROR(IF($BS47&gt;=BG$2,(SUMIF('PI Salary Grid'!$B$36:$B$59,'Lab By Fund'!$A:$A,'PI Salary Grid'!AT$36:AT$59)),0),0)</f>
        <v>0</v>
      </c>
      <c r="BH47" s="68">
        <f>IFERROR(IF($BS47&gt;=BH$2,(SUMIF('PI Salary Grid'!$B$36:$B$59,'Lab By Fund'!$A:$A,'PI Salary Grid'!AU$36:AU$59)),0),0)</f>
        <v>0</v>
      </c>
      <c r="BI47" s="68">
        <f>IFERROR(IF($BS47&gt;=BI$2,(SUMIF('PI Salary Grid'!$B$36:$B$59,'Lab By Fund'!$A:$A,'PI Salary Grid'!AV$36:AV$59)),0),0)</f>
        <v>0</v>
      </c>
      <c r="BJ47" s="60">
        <f t="shared" si="10"/>
        <v>0</v>
      </c>
      <c r="BK47" s="60">
        <f t="shared" si="11"/>
        <v>0</v>
      </c>
      <c r="BL47" s="60">
        <f t="shared" si="12"/>
        <v>0</v>
      </c>
      <c r="BM47" s="60">
        <f t="shared" si="13"/>
        <v>0</v>
      </c>
      <c r="BO47" s="54">
        <f>IFERROR(INDEX('Grants balances'!$G$4:$G$20,MATCH(A47,'Grants balances'!$A$4:$A$20,0)),0)</f>
        <v>0</v>
      </c>
      <c r="BP47" s="61">
        <f t="shared" si="20"/>
        <v>0</v>
      </c>
      <c r="BQ47" s="108">
        <f t="shared" si="14"/>
        <v>0</v>
      </c>
      <c r="BR47" s="70">
        <f t="shared" si="15"/>
        <v>0</v>
      </c>
      <c r="BS47" s="58">
        <f>IFERROR((INDEX(GrantList[Budget End Date],MATCH(A47,GrantList[Fund],0))),0)</f>
        <v>0</v>
      </c>
    </row>
    <row r="48" spans="1:71">
      <c r="A48" s="66">
        <f>'Grants List'!A47</f>
        <v>0</v>
      </c>
      <c r="B48" s="67">
        <f>'Grants List'!D47</f>
        <v>0</v>
      </c>
      <c r="C48" s="109">
        <f>COUNTIF('Lab Distro'!$A$5:$A$447,A48)+COUNTIF('Clinical Team Distro'!$A$5:$A492,A48)</f>
        <v>0</v>
      </c>
      <c r="D48" s="68">
        <f>IFERROR(IF($BS48&gt;=D$2,(SUMIF('Lab Distro'!$A:$A,'Lab By Fund'!$A:$A,'Lab Distro'!W:W)+SUMIF('Clinical Team Distro'!$A:$A,'Lab By Fund'!$A:$A,'Clinical Team Distro'!W:W)),0),0)</f>
        <v>0</v>
      </c>
      <c r="E48" s="68">
        <f>IFERROR(IF($BS48&gt;=E$2,(SUMIF('Lab Distro'!$A:$A,'Lab By Fund'!$A:$A,'Lab Distro'!X:X)+SUMIF('Clinical Team Distro'!$A:$A,'Lab By Fund'!$A:$A,'Clinical Team Distro'!X:X)),0),0)</f>
        <v>0</v>
      </c>
      <c r="F48" s="68">
        <f>IFERROR(IF($BS48&gt;=F$2,(SUMIF('Lab Distro'!$A:$A,'Lab By Fund'!$A:$A,'Lab Distro'!Y:Y)+SUMIF('Clinical Team Distro'!$A:$A,'Lab By Fund'!$A:$A,'Clinical Team Distro'!Y:Y)),0),0)</f>
        <v>0</v>
      </c>
      <c r="G48" s="68">
        <f>IFERROR(IF($BS48&gt;=G$2,(SUMIF('Lab Distro'!$A:$A,'Lab By Fund'!$A:$A,'Lab Distro'!Z:Z)+SUMIF('Clinical Team Distro'!$A:$A,'Lab By Fund'!$A:$A,'Clinical Team Distro'!Z:Z)),0),0)</f>
        <v>0</v>
      </c>
      <c r="H48" s="68">
        <f>IFERROR(IF($BS48&gt;=H$2,(SUMIF('Lab Distro'!$A:$A,'Lab By Fund'!$A:$A,'Lab Distro'!AA:AA)+SUMIF('Clinical Team Distro'!$A:$A,'Lab By Fund'!$A:$A,'Clinical Team Distro'!AA:AA)),0),0)</f>
        <v>0</v>
      </c>
      <c r="I48" s="68">
        <f>IFERROR(IF($BS48&gt;=I$2,(SUMIF('Lab Distro'!$A:$A,'Lab By Fund'!$A:$A,'Lab Distro'!AB:AB)+SUMIF('Clinical Team Distro'!$A:$A,'Lab By Fund'!$A:$A,'Clinical Team Distro'!AB:AB)),0),0)</f>
        <v>0</v>
      </c>
      <c r="J48" s="68">
        <f>IFERROR(IF($BS48&gt;=J$2,(SUMIF('Lab Distro'!$A:$A,'Lab By Fund'!$A:$A,'Lab Distro'!AC:AC)+SUMIF('Clinical Team Distro'!$A:$A,'Lab By Fund'!$A:$A,'Clinical Team Distro'!AC:AC)),0),0)</f>
        <v>0</v>
      </c>
      <c r="K48" s="68">
        <f>IFERROR(IF($BS48&gt;=K$2,(SUMIF('Lab Distro'!$A:$A,'Lab By Fund'!$A:$A,'Lab Distro'!AD:AD)+SUMIF('Clinical Team Distro'!$A:$A,'Lab By Fund'!$A:$A,'Clinical Team Distro'!AD:AD)),0),0)</f>
        <v>0</v>
      </c>
      <c r="L48" s="68">
        <f>IFERROR(IF($BS48&gt;=L$2,(SUMIF('Lab Distro'!$A:$A,'Lab By Fund'!$A:$A,'Lab Distro'!AE:AE)+SUMIF('Clinical Team Distro'!$A:$A,'Lab By Fund'!$A:$A,'Clinical Team Distro'!AE:AE)),0),0)</f>
        <v>0</v>
      </c>
      <c r="M48" s="68">
        <f>IFERROR(IF($BS48&gt;=M$2,(SUMIF('Lab Distro'!$A:$A,'Lab By Fund'!$A:$A,'Lab Distro'!AF:AF)+SUMIF('Clinical Team Distro'!$A:$A,'Lab By Fund'!$A:$A,'Clinical Team Distro'!AF:AF)),0),0)</f>
        <v>0</v>
      </c>
      <c r="N48" s="68">
        <f>IFERROR(IF($BS48&gt;=N$2,(SUMIF('Lab Distro'!$A:$A,'Lab By Fund'!$A:$A,'Lab Distro'!AG:AG)+SUMIF('Clinical Team Distro'!$A:$A,'Lab By Fund'!$A:$A,'Clinical Team Distro'!AG:AG)),0),0)</f>
        <v>0</v>
      </c>
      <c r="O48" s="68">
        <f>IFERROR(IF($BS48&gt;=O$2,(SUMIF('Lab Distro'!$A:$A,'Lab By Fund'!$A:$A,'Lab Distro'!AH:AH)+SUMIF('Clinical Team Distro'!$A:$A,'Lab By Fund'!$A:$A,'Clinical Team Distro'!AH:AH)),0),0)</f>
        <v>0</v>
      </c>
      <c r="P48" s="59">
        <f t="shared" si="16"/>
        <v>0</v>
      </c>
      <c r="Q48" s="59">
        <f t="shared" si="4"/>
        <v>0</v>
      </c>
      <c r="R48" s="59">
        <f t="shared" si="5"/>
        <v>0</v>
      </c>
      <c r="S48" s="69">
        <f>SUMIF('Lab Distro'!$A:$A,'Lab By Fund'!$A:$A,'Lab Distro'!AK:AK)+SUMIF('Clinical Team Distro'!$A:$A,'Lab By Fund'!$A:$A,'Clinical Team Distro'!AK:AK)</f>
        <v>0</v>
      </c>
      <c r="T48" s="69">
        <f>SUMIF('Lab Distro'!$A:$A,'Lab By Fund'!$A:$A,'Lab Distro'!AL:AL)+SUMIF('Clinical Team Distro'!$A:$A,'Lab By Fund'!$A:$A,'Clinical Team Distro'!AL:AL)</f>
        <v>0</v>
      </c>
      <c r="U48" s="69">
        <f>SUMIF('Lab Distro'!$A:$A,'Lab By Fund'!$A:$A,'Lab Distro'!AM:AM)+SUMIF('Clinical Team Distro'!$A:$A,'Lab By Fund'!$A:$A,'Clinical Team Distro'!AM:AM)</f>
        <v>0</v>
      </c>
      <c r="V48" s="69">
        <f>SUMIF('Lab Distro'!$A:$A,'Lab By Fund'!$A:$A,'Lab Distro'!AN:AN)+SUMIF('Clinical Team Distro'!$A:$A,'Lab By Fund'!$A:$A,'Clinical Team Distro'!AN:AN)</f>
        <v>0</v>
      </c>
      <c r="W48" s="69">
        <f>SUMIF('Lab Distro'!$A:$A,'Lab By Fund'!$A:$A,'Lab Distro'!AO:AO)+SUMIF('Clinical Team Distro'!$A:$A,'Lab By Fund'!$A:$A,'Clinical Team Distro'!AO:AO)</f>
        <v>0</v>
      </c>
      <c r="X48" s="69">
        <f>SUMIF('Lab Distro'!$A:$A,'Lab By Fund'!$A:$A,'Lab Distro'!AP:AP)+SUMIF('Clinical Team Distro'!$A:$A,'Lab By Fund'!$A:$A,'Clinical Team Distro'!AP:AP)</f>
        <v>0</v>
      </c>
      <c r="Y48" s="69">
        <f>SUMIF('Lab Distro'!$A:$A,'Lab By Fund'!$A:$A,'Lab Distro'!AQ:AQ)+SUMIF('Clinical Team Distro'!$A:$A,'Lab By Fund'!$A:$A,'Clinical Team Distro'!AQ:AQ)</f>
        <v>0</v>
      </c>
      <c r="Z48" s="69">
        <f>SUMIF('Lab Distro'!$A:$A,'Lab By Fund'!$A:$A,'Lab Distro'!AR:AR)+SUMIF('Clinical Team Distro'!$A:$A,'Lab By Fund'!$A:$A,'Clinical Team Distro'!AR:AR)</f>
        <v>0</v>
      </c>
      <c r="AA48" s="69">
        <f>SUMIF('Lab Distro'!$A:$A,'Lab By Fund'!$A:$A,'Lab Distro'!AS:AS)+SUMIF('Clinical Team Distro'!$A:$A,'Lab By Fund'!$A:$A,'Clinical Team Distro'!AS:AS)</f>
        <v>0</v>
      </c>
      <c r="AB48" s="69">
        <f>SUMIF('Lab Distro'!$A:$A,'Lab By Fund'!$A:$A,'Lab Distro'!AT:AT)+SUMIF('Clinical Team Distro'!$A:$A,'Lab By Fund'!$A:$A,'Clinical Team Distro'!AT:AT)</f>
        <v>0</v>
      </c>
      <c r="AC48" s="69">
        <f>SUMIF('Lab Distro'!$A:$A,'Lab By Fund'!$A:$A,'Lab Distro'!AU:AU)+SUMIF('Clinical Team Distro'!$A:$A,'Lab By Fund'!$A:$A,'Clinical Team Distro'!AU:AU)</f>
        <v>0</v>
      </c>
      <c r="AD48" s="69">
        <f>SUMIF('Lab Distro'!$A:$A,'Lab By Fund'!$A:$A,'Lab Distro'!AV:AV)+SUMIF('Clinical Team Distro'!$A:$A,'Lab By Fund'!$A:$A,'Clinical Team Distro'!AV:AV)</f>
        <v>0</v>
      </c>
      <c r="AE48" s="60">
        <f t="shared" si="6"/>
        <v>0</v>
      </c>
      <c r="AF48" s="60">
        <f t="shared" si="7"/>
        <v>0</v>
      </c>
      <c r="AG48" s="60">
        <f t="shared" si="8"/>
        <v>0</v>
      </c>
      <c r="AH48" s="68">
        <f>IFERROR(IF(BS48&gt;=AH$2,(SUMIF('PI Salary Grid'!$B$36:$B$59,'Lab By Fund'!$A:$A,'PI Salary Grid'!F$36:F$59)),0),0)</f>
        <v>0</v>
      </c>
      <c r="AI48" s="68">
        <f>IFERROR(IF($BS48&gt;=AI$2,(SUMIF('PI Salary Grid'!$B$36:$B$59,'Lab By Fund'!$A:$A,'PI Salary Grid'!G$36:G$59)),0),0)</f>
        <v>0</v>
      </c>
      <c r="AJ48" s="68">
        <f>IFERROR(IF($BS48&gt;=AJ$2,(SUMIF('PI Salary Grid'!$B$36:$B$59,'Lab By Fund'!$A:$A,'PI Salary Grid'!H$36:H$59)),0),0)</f>
        <v>0</v>
      </c>
      <c r="AK48" s="68">
        <f>IFERROR(IF($BS48&gt;=AK$2,(SUMIF('PI Salary Grid'!$B$36:$B$59,'Lab By Fund'!$A:$A,'PI Salary Grid'!I$36:I$59)),0),0)</f>
        <v>0</v>
      </c>
      <c r="AL48" s="68">
        <f>IFERROR(IF($BS48&gt;=AL$2,(SUMIF('PI Salary Grid'!$B$36:$B$59,'Lab By Fund'!$A:$A,'PI Salary Grid'!J$36:J$59)),0),0)</f>
        <v>0</v>
      </c>
      <c r="AM48" s="68">
        <f>IFERROR(IF($BS48&gt;=AM$2,(SUMIF('PI Salary Grid'!$B$36:$B$59,'Lab By Fund'!$A:$A,'PI Salary Grid'!K$36:K$59)),0),0)</f>
        <v>0</v>
      </c>
      <c r="AN48" s="68">
        <f>IFERROR(IF($BS48&gt;=AN$2,(SUMIF('PI Salary Grid'!$B$36:$B$59,'Lab By Fund'!$A:$A,'PI Salary Grid'!L$36:L$59)),0),0)</f>
        <v>0</v>
      </c>
      <c r="AO48" s="68">
        <f>IFERROR(IF($BS48&gt;=AO$2,(SUMIF('PI Salary Grid'!$B$36:$B$59,'Lab By Fund'!$A:$A,'PI Salary Grid'!M$36:M$59)),0),0)</f>
        <v>0</v>
      </c>
      <c r="AP48" s="68">
        <f>IFERROR(IF($BS48&gt;=AP$2,(SUMIF('PI Salary Grid'!$B$36:$B$59,'Lab By Fund'!$A:$A,'PI Salary Grid'!N$36:N$59)),0),0)</f>
        <v>0</v>
      </c>
      <c r="AQ48" s="68">
        <f>IFERROR(IF($BS48&gt;=AQ$2,(SUMIF('PI Salary Grid'!$B$36:$B$59,'Lab By Fund'!$A:$A,'PI Salary Grid'!O$36:O$59)),0),0)</f>
        <v>0</v>
      </c>
      <c r="AR48" s="68">
        <f>IFERROR(IF($BS48&gt;=AR$2,(SUMIF('PI Salary Grid'!$B$36:$B$59,'Lab By Fund'!$A:$A,'PI Salary Grid'!P$36:P$59)),0),0)</f>
        <v>0</v>
      </c>
      <c r="AS48" s="68">
        <f>IFERROR(IF($BS48&gt;=AS$2,(SUMIF('PI Salary Grid'!$B$36:$B$59,'Lab By Fund'!$A:$A,'PI Salary Grid'!Q$36:Q$59)),0),0)</f>
        <v>0</v>
      </c>
      <c r="AT48" s="59">
        <f t="shared" si="17"/>
        <v>0</v>
      </c>
      <c r="AU48" s="59">
        <f t="shared" si="18"/>
        <v>0</v>
      </c>
      <c r="AV48" s="59">
        <f t="shared" si="19"/>
        <v>0</v>
      </c>
      <c r="AW48" s="59">
        <f t="shared" si="9"/>
        <v>0</v>
      </c>
      <c r="AX48" s="68">
        <f>IFERROR(IF($BS48&gt;=AX$2,(SUMIF('PI Salary Grid'!$B$36:$B$59,'Lab By Fund'!$A:$A,'PI Salary Grid'!AK$36:AK$59)),0),0)</f>
        <v>0</v>
      </c>
      <c r="AY48" s="68">
        <f>IFERROR(IF($BS48&gt;=AY$2,(SUMIF('PI Salary Grid'!$B$36:$B$59,'Lab By Fund'!$A:$A,'PI Salary Grid'!AL$36:AL$59)),0),0)</f>
        <v>0</v>
      </c>
      <c r="AZ48" s="68">
        <f>IFERROR(IF($BS48&gt;=AZ$2,(SUMIF('PI Salary Grid'!$B$36:$B$59,'Lab By Fund'!$A:$A,'PI Salary Grid'!AM$36:AM$59)),0),0)</f>
        <v>0</v>
      </c>
      <c r="BA48" s="68">
        <f>IFERROR(IF($BS48&gt;=BA$2,(SUMIF('PI Salary Grid'!$B$36:$B$59,'Lab By Fund'!$A:$A,'PI Salary Grid'!AN$36:AN$59)),0),0)</f>
        <v>0</v>
      </c>
      <c r="BB48" s="68">
        <f>IFERROR(IF($BS48&gt;=BB$2,(SUMIF('PI Salary Grid'!$B$36:$B$59,'Lab By Fund'!$A:$A,'PI Salary Grid'!AO$36:AO$59)),0),0)</f>
        <v>0</v>
      </c>
      <c r="BC48" s="68">
        <f>IFERROR(IF($BS48&gt;=BC$2,(SUMIF('PI Salary Grid'!$B$36:$B$59,'Lab By Fund'!$A:$A,'PI Salary Grid'!AP$36:AP$59)),0),0)</f>
        <v>0</v>
      </c>
      <c r="BD48" s="68">
        <f>IFERROR(IF($BS48&gt;=BD$2,(SUMIF('PI Salary Grid'!$B$36:$B$59,'Lab By Fund'!$A:$A,'PI Salary Grid'!AQ$36:AQ$59)),0),0)</f>
        <v>0</v>
      </c>
      <c r="BE48" s="68">
        <f>IFERROR(IF($BS48&gt;=BE$2,(SUMIF('PI Salary Grid'!$B$36:$B$59,'Lab By Fund'!$A:$A,'PI Salary Grid'!AR$36:AR$59)),0),0)</f>
        <v>0</v>
      </c>
      <c r="BF48" s="68">
        <f>IFERROR(IF($BS48&gt;=BF$2,(SUMIF('PI Salary Grid'!$B$36:$B$59,'Lab By Fund'!$A:$A,'PI Salary Grid'!AS$36:AS$59)),0),0)</f>
        <v>0</v>
      </c>
      <c r="BG48" s="68">
        <f>IFERROR(IF($BS48&gt;=BG$2,(SUMIF('PI Salary Grid'!$B$36:$B$59,'Lab By Fund'!$A:$A,'PI Salary Grid'!AT$36:AT$59)),0),0)</f>
        <v>0</v>
      </c>
      <c r="BH48" s="68">
        <f>IFERROR(IF($BS48&gt;=BH$2,(SUMIF('PI Salary Grid'!$B$36:$B$59,'Lab By Fund'!$A:$A,'PI Salary Grid'!AU$36:AU$59)),0),0)</f>
        <v>0</v>
      </c>
      <c r="BI48" s="68">
        <f>IFERROR(IF($BS48&gt;=BI$2,(SUMIF('PI Salary Grid'!$B$36:$B$59,'Lab By Fund'!$A:$A,'PI Salary Grid'!AV$36:AV$59)),0),0)</f>
        <v>0</v>
      </c>
      <c r="BJ48" s="60">
        <f t="shared" si="10"/>
        <v>0</v>
      </c>
      <c r="BK48" s="60">
        <f t="shared" si="11"/>
        <v>0</v>
      </c>
      <c r="BL48" s="60">
        <f t="shared" si="12"/>
        <v>0</v>
      </c>
      <c r="BM48" s="60">
        <f t="shared" si="13"/>
        <v>0</v>
      </c>
      <c r="BO48" s="54">
        <f>IFERROR(INDEX('Grants balances'!$G$4:$G$20,MATCH(A48,'Grants balances'!$A$4:$A$20,0)),0)</f>
        <v>0</v>
      </c>
      <c r="BP48" s="61">
        <f t="shared" si="20"/>
        <v>0</v>
      </c>
      <c r="BQ48" s="108">
        <f t="shared" si="14"/>
        <v>0</v>
      </c>
      <c r="BR48" s="70">
        <f t="shared" si="15"/>
        <v>0</v>
      </c>
      <c r="BS48" s="58">
        <f>IFERROR((INDEX(GrantList[Budget End Date],MATCH(A48,GrantList[Fund],0))),0)</f>
        <v>0</v>
      </c>
    </row>
    <row r="49" spans="1:71">
      <c r="A49" s="66">
        <f>'Grants List'!A48</f>
        <v>0</v>
      </c>
      <c r="B49" s="67">
        <f>'Grants List'!D48</f>
        <v>0</v>
      </c>
      <c r="C49" s="109">
        <f>COUNTIF('Lab Distro'!$A$5:$A$447,A49)+COUNTIF('Clinical Team Distro'!$A$5:$A493,A49)</f>
        <v>0</v>
      </c>
      <c r="D49" s="68">
        <f>IFERROR(IF($BS49&gt;=D$2,(SUMIF('Lab Distro'!$A:$A,'Lab By Fund'!$A:$A,'Lab Distro'!W:W)+SUMIF('Clinical Team Distro'!$A:$A,'Lab By Fund'!$A:$A,'Clinical Team Distro'!W:W)),0),0)</f>
        <v>0</v>
      </c>
      <c r="E49" s="68">
        <f>IFERROR(IF($BS49&gt;=E$2,(SUMIF('Lab Distro'!$A:$A,'Lab By Fund'!$A:$A,'Lab Distro'!X:X)+SUMIF('Clinical Team Distro'!$A:$A,'Lab By Fund'!$A:$A,'Clinical Team Distro'!X:X)),0),0)</f>
        <v>0</v>
      </c>
      <c r="F49" s="68">
        <f>IFERROR(IF($BS49&gt;=F$2,(SUMIF('Lab Distro'!$A:$A,'Lab By Fund'!$A:$A,'Lab Distro'!Y:Y)+SUMIF('Clinical Team Distro'!$A:$A,'Lab By Fund'!$A:$A,'Clinical Team Distro'!Y:Y)),0),0)</f>
        <v>0</v>
      </c>
      <c r="G49" s="68">
        <f>IFERROR(IF($BS49&gt;=G$2,(SUMIF('Lab Distro'!$A:$A,'Lab By Fund'!$A:$A,'Lab Distro'!Z:Z)+SUMIF('Clinical Team Distro'!$A:$A,'Lab By Fund'!$A:$A,'Clinical Team Distro'!Z:Z)),0),0)</f>
        <v>0</v>
      </c>
      <c r="H49" s="68">
        <f>IFERROR(IF($BS49&gt;=H$2,(SUMIF('Lab Distro'!$A:$A,'Lab By Fund'!$A:$A,'Lab Distro'!AA:AA)+SUMIF('Clinical Team Distro'!$A:$A,'Lab By Fund'!$A:$A,'Clinical Team Distro'!AA:AA)),0),0)</f>
        <v>0</v>
      </c>
      <c r="I49" s="68">
        <f>IFERROR(IF($BS49&gt;=I$2,(SUMIF('Lab Distro'!$A:$A,'Lab By Fund'!$A:$A,'Lab Distro'!AB:AB)+SUMIF('Clinical Team Distro'!$A:$A,'Lab By Fund'!$A:$A,'Clinical Team Distro'!AB:AB)),0),0)</f>
        <v>0</v>
      </c>
      <c r="J49" s="68">
        <f>IFERROR(IF($BS49&gt;=J$2,(SUMIF('Lab Distro'!$A:$A,'Lab By Fund'!$A:$A,'Lab Distro'!AC:AC)+SUMIF('Clinical Team Distro'!$A:$A,'Lab By Fund'!$A:$A,'Clinical Team Distro'!AC:AC)),0),0)</f>
        <v>0</v>
      </c>
      <c r="K49" s="68">
        <f>IFERROR(IF($BS49&gt;=K$2,(SUMIF('Lab Distro'!$A:$A,'Lab By Fund'!$A:$A,'Lab Distro'!AD:AD)+SUMIF('Clinical Team Distro'!$A:$A,'Lab By Fund'!$A:$A,'Clinical Team Distro'!AD:AD)),0),0)</f>
        <v>0</v>
      </c>
      <c r="L49" s="68">
        <f>IFERROR(IF($BS49&gt;=L$2,(SUMIF('Lab Distro'!$A:$A,'Lab By Fund'!$A:$A,'Lab Distro'!AE:AE)+SUMIF('Clinical Team Distro'!$A:$A,'Lab By Fund'!$A:$A,'Clinical Team Distro'!AE:AE)),0),0)</f>
        <v>0</v>
      </c>
      <c r="M49" s="68">
        <f>IFERROR(IF($BS49&gt;=M$2,(SUMIF('Lab Distro'!$A:$A,'Lab By Fund'!$A:$A,'Lab Distro'!AF:AF)+SUMIF('Clinical Team Distro'!$A:$A,'Lab By Fund'!$A:$A,'Clinical Team Distro'!AF:AF)),0),0)</f>
        <v>0</v>
      </c>
      <c r="N49" s="68">
        <f>IFERROR(IF($BS49&gt;=N$2,(SUMIF('Lab Distro'!$A:$A,'Lab By Fund'!$A:$A,'Lab Distro'!AG:AG)+SUMIF('Clinical Team Distro'!$A:$A,'Lab By Fund'!$A:$A,'Clinical Team Distro'!AG:AG)),0),0)</f>
        <v>0</v>
      </c>
      <c r="O49" s="68">
        <f>IFERROR(IF($BS49&gt;=O$2,(SUMIF('Lab Distro'!$A:$A,'Lab By Fund'!$A:$A,'Lab Distro'!AH:AH)+SUMIF('Clinical Team Distro'!$A:$A,'Lab By Fund'!$A:$A,'Clinical Team Distro'!AH:AH)),0),0)</f>
        <v>0</v>
      </c>
      <c r="P49" s="59">
        <f t="shared" si="16"/>
        <v>0</v>
      </c>
      <c r="Q49" s="59">
        <f t="shared" si="4"/>
        <v>0</v>
      </c>
      <c r="R49" s="59">
        <f t="shared" si="5"/>
        <v>0</v>
      </c>
      <c r="S49" s="69">
        <f>SUMIF('Lab Distro'!$A:$A,'Lab By Fund'!$A:$A,'Lab Distro'!AK:AK)+SUMIF('Clinical Team Distro'!$A:$A,'Lab By Fund'!$A:$A,'Clinical Team Distro'!AK:AK)</f>
        <v>0</v>
      </c>
      <c r="T49" s="69">
        <f>SUMIF('Lab Distro'!$A:$A,'Lab By Fund'!$A:$A,'Lab Distro'!AL:AL)+SUMIF('Clinical Team Distro'!$A:$A,'Lab By Fund'!$A:$A,'Clinical Team Distro'!AL:AL)</f>
        <v>0</v>
      </c>
      <c r="U49" s="69">
        <f>SUMIF('Lab Distro'!$A:$A,'Lab By Fund'!$A:$A,'Lab Distro'!AM:AM)+SUMIF('Clinical Team Distro'!$A:$A,'Lab By Fund'!$A:$A,'Clinical Team Distro'!AM:AM)</f>
        <v>0</v>
      </c>
      <c r="V49" s="69">
        <f>SUMIF('Lab Distro'!$A:$A,'Lab By Fund'!$A:$A,'Lab Distro'!AN:AN)+SUMIF('Clinical Team Distro'!$A:$A,'Lab By Fund'!$A:$A,'Clinical Team Distro'!AN:AN)</f>
        <v>0</v>
      </c>
      <c r="W49" s="69">
        <f>SUMIF('Lab Distro'!$A:$A,'Lab By Fund'!$A:$A,'Lab Distro'!AO:AO)+SUMIF('Clinical Team Distro'!$A:$A,'Lab By Fund'!$A:$A,'Clinical Team Distro'!AO:AO)</f>
        <v>0</v>
      </c>
      <c r="X49" s="69">
        <f>SUMIF('Lab Distro'!$A:$A,'Lab By Fund'!$A:$A,'Lab Distro'!AP:AP)+SUMIF('Clinical Team Distro'!$A:$A,'Lab By Fund'!$A:$A,'Clinical Team Distro'!AP:AP)</f>
        <v>0</v>
      </c>
      <c r="Y49" s="69">
        <f>SUMIF('Lab Distro'!$A:$A,'Lab By Fund'!$A:$A,'Lab Distro'!AQ:AQ)+SUMIF('Clinical Team Distro'!$A:$A,'Lab By Fund'!$A:$A,'Clinical Team Distro'!AQ:AQ)</f>
        <v>0</v>
      </c>
      <c r="Z49" s="69">
        <f>SUMIF('Lab Distro'!$A:$A,'Lab By Fund'!$A:$A,'Lab Distro'!AR:AR)+SUMIF('Clinical Team Distro'!$A:$A,'Lab By Fund'!$A:$A,'Clinical Team Distro'!AR:AR)</f>
        <v>0</v>
      </c>
      <c r="AA49" s="69">
        <f>SUMIF('Lab Distro'!$A:$A,'Lab By Fund'!$A:$A,'Lab Distro'!AS:AS)+SUMIF('Clinical Team Distro'!$A:$A,'Lab By Fund'!$A:$A,'Clinical Team Distro'!AS:AS)</f>
        <v>0</v>
      </c>
      <c r="AB49" s="69">
        <f>SUMIF('Lab Distro'!$A:$A,'Lab By Fund'!$A:$A,'Lab Distro'!AT:AT)+SUMIF('Clinical Team Distro'!$A:$A,'Lab By Fund'!$A:$A,'Clinical Team Distro'!AT:AT)</f>
        <v>0</v>
      </c>
      <c r="AC49" s="69">
        <f>SUMIF('Lab Distro'!$A:$A,'Lab By Fund'!$A:$A,'Lab Distro'!AU:AU)+SUMIF('Clinical Team Distro'!$A:$A,'Lab By Fund'!$A:$A,'Clinical Team Distro'!AU:AU)</f>
        <v>0</v>
      </c>
      <c r="AD49" s="69">
        <f>SUMIF('Lab Distro'!$A:$A,'Lab By Fund'!$A:$A,'Lab Distro'!AV:AV)+SUMIF('Clinical Team Distro'!$A:$A,'Lab By Fund'!$A:$A,'Clinical Team Distro'!AV:AV)</f>
        <v>0</v>
      </c>
      <c r="AE49" s="60">
        <f t="shared" si="6"/>
        <v>0</v>
      </c>
      <c r="AF49" s="60">
        <f t="shared" si="7"/>
        <v>0</v>
      </c>
      <c r="AG49" s="60">
        <f t="shared" si="8"/>
        <v>0</v>
      </c>
      <c r="AH49" s="68">
        <f>IFERROR(IF(BS49&gt;=AH$2,(SUMIF('PI Salary Grid'!$B$36:$B$59,'Lab By Fund'!$A:$A,'PI Salary Grid'!F$36:F$59)),0),0)</f>
        <v>0</v>
      </c>
      <c r="AI49" s="68">
        <f>IFERROR(IF($BS49&gt;=AI$2,(SUMIF('PI Salary Grid'!$B$36:$B$59,'Lab By Fund'!$A:$A,'PI Salary Grid'!G$36:G$59)),0),0)</f>
        <v>0</v>
      </c>
      <c r="AJ49" s="68">
        <f>IFERROR(IF($BS49&gt;=AJ$2,(SUMIF('PI Salary Grid'!$B$36:$B$59,'Lab By Fund'!$A:$A,'PI Salary Grid'!H$36:H$59)),0),0)</f>
        <v>0</v>
      </c>
      <c r="AK49" s="68">
        <f>IFERROR(IF($BS49&gt;=AK$2,(SUMIF('PI Salary Grid'!$B$36:$B$59,'Lab By Fund'!$A:$A,'PI Salary Grid'!I$36:I$59)),0),0)</f>
        <v>0</v>
      </c>
      <c r="AL49" s="68">
        <f>IFERROR(IF($BS49&gt;=AL$2,(SUMIF('PI Salary Grid'!$B$36:$B$59,'Lab By Fund'!$A:$A,'PI Salary Grid'!J$36:J$59)),0),0)</f>
        <v>0</v>
      </c>
      <c r="AM49" s="68">
        <f>IFERROR(IF($BS49&gt;=AM$2,(SUMIF('PI Salary Grid'!$B$36:$B$59,'Lab By Fund'!$A:$A,'PI Salary Grid'!K$36:K$59)),0),0)</f>
        <v>0</v>
      </c>
      <c r="AN49" s="68">
        <f>IFERROR(IF($BS49&gt;=AN$2,(SUMIF('PI Salary Grid'!$B$36:$B$59,'Lab By Fund'!$A:$A,'PI Salary Grid'!L$36:L$59)),0),0)</f>
        <v>0</v>
      </c>
      <c r="AO49" s="68">
        <f>IFERROR(IF($BS49&gt;=AO$2,(SUMIF('PI Salary Grid'!$B$36:$B$59,'Lab By Fund'!$A:$A,'PI Salary Grid'!M$36:M$59)),0),0)</f>
        <v>0</v>
      </c>
      <c r="AP49" s="68">
        <f>IFERROR(IF($BS49&gt;=AP$2,(SUMIF('PI Salary Grid'!$B$36:$B$59,'Lab By Fund'!$A:$A,'PI Salary Grid'!N$36:N$59)),0),0)</f>
        <v>0</v>
      </c>
      <c r="AQ49" s="68">
        <f>IFERROR(IF($BS49&gt;=AQ$2,(SUMIF('PI Salary Grid'!$B$36:$B$59,'Lab By Fund'!$A:$A,'PI Salary Grid'!O$36:O$59)),0),0)</f>
        <v>0</v>
      </c>
      <c r="AR49" s="68">
        <f>IFERROR(IF($BS49&gt;=AR$2,(SUMIF('PI Salary Grid'!$B$36:$B$59,'Lab By Fund'!$A:$A,'PI Salary Grid'!P$36:P$59)),0),0)</f>
        <v>0</v>
      </c>
      <c r="AS49" s="68">
        <f>IFERROR(IF($BS49&gt;=AS$2,(SUMIF('PI Salary Grid'!$B$36:$B$59,'Lab By Fund'!$A:$A,'PI Salary Grid'!Q$36:Q$59)),0),0)</f>
        <v>0</v>
      </c>
      <c r="AT49" s="59">
        <f t="shared" si="17"/>
        <v>0</v>
      </c>
      <c r="AU49" s="59">
        <f t="shared" si="18"/>
        <v>0</v>
      </c>
      <c r="AV49" s="59">
        <f t="shared" si="19"/>
        <v>0</v>
      </c>
      <c r="AW49" s="59">
        <f t="shared" si="9"/>
        <v>0</v>
      </c>
      <c r="AX49" s="68">
        <f>IFERROR(IF($BS49&gt;=AX$2,(SUMIF('PI Salary Grid'!$B$36:$B$59,'Lab By Fund'!$A:$A,'PI Salary Grid'!AK$36:AK$59)),0),0)</f>
        <v>0</v>
      </c>
      <c r="AY49" s="68">
        <f>IFERROR(IF($BS49&gt;=AY$2,(SUMIF('PI Salary Grid'!$B$36:$B$59,'Lab By Fund'!$A:$A,'PI Salary Grid'!AL$36:AL$59)),0),0)</f>
        <v>0</v>
      </c>
      <c r="AZ49" s="68">
        <f>IFERROR(IF($BS49&gt;=AZ$2,(SUMIF('PI Salary Grid'!$B$36:$B$59,'Lab By Fund'!$A:$A,'PI Salary Grid'!AM$36:AM$59)),0),0)</f>
        <v>0</v>
      </c>
      <c r="BA49" s="68">
        <f>IFERROR(IF($BS49&gt;=BA$2,(SUMIF('PI Salary Grid'!$B$36:$B$59,'Lab By Fund'!$A:$A,'PI Salary Grid'!AN$36:AN$59)),0),0)</f>
        <v>0</v>
      </c>
      <c r="BB49" s="68">
        <f>IFERROR(IF($BS49&gt;=BB$2,(SUMIF('PI Salary Grid'!$B$36:$B$59,'Lab By Fund'!$A:$A,'PI Salary Grid'!AO$36:AO$59)),0),0)</f>
        <v>0</v>
      </c>
      <c r="BC49" s="68">
        <f>IFERROR(IF($BS49&gt;=BC$2,(SUMIF('PI Salary Grid'!$B$36:$B$59,'Lab By Fund'!$A:$A,'PI Salary Grid'!AP$36:AP$59)),0),0)</f>
        <v>0</v>
      </c>
      <c r="BD49" s="68">
        <f>IFERROR(IF($BS49&gt;=BD$2,(SUMIF('PI Salary Grid'!$B$36:$B$59,'Lab By Fund'!$A:$A,'PI Salary Grid'!AQ$36:AQ$59)),0),0)</f>
        <v>0</v>
      </c>
      <c r="BE49" s="68">
        <f>IFERROR(IF($BS49&gt;=BE$2,(SUMIF('PI Salary Grid'!$B$36:$B$59,'Lab By Fund'!$A:$A,'PI Salary Grid'!AR$36:AR$59)),0),0)</f>
        <v>0</v>
      </c>
      <c r="BF49" s="68">
        <f>IFERROR(IF($BS49&gt;=BF$2,(SUMIF('PI Salary Grid'!$B$36:$B$59,'Lab By Fund'!$A:$A,'PI Salary Grid'!AS$36:AS$59)),0),0)</f>
        <v>0</v>
      </c>
      <c r="BG49" s="68">
        <f>IFERROR(IF($BS49&gt;=BG$2,(SUMIF('PI Salary Grid'!$B$36:$B$59,'Lab By Fund'!$A:$A,'PI Salary Grid'!AT$36:AT$59)),0),0)</f>
        <v>0</v>
      </c>
      <c r="BH49" s="68">
        <f>IFERROR(IF($BS49&gt;=BH$2,(SUMIF('PI Salary Grid'!$B$36:$B$59,'Lab By Fund'!$A:$A,'PI Salary Grid'!AU$36:AU$59)),0),0)</f>
        <v>0</v>
      </c>
      <c r="BI49" s="68">
        <f>IFERROR(IF($BS49&gt;=BI$2,(SUMIF('PI Salary Grid'!$B$36:$B$59,'Lab By Fund'!$A:$A,'PI Salary Grid'!AV$36:AV$59)),0),0)</f>
        <v>0</v>
      </c>
      <c r="BJ49" s="60">
        <f t="shared" si="10"/>
        <v>0</v>
      </c>
      <c r="BK49" s="60">
        <f t="shared" si="11"/>
        <v>0</v>
      </c>
      <c r="BL49" s="60">
        <f t="shared" si="12"/>
        <v>0</v>
      </c>
      <c r="BM49" s="60">
        <f t="shared" si="13"/>
        <v>0</v>
      </c>
      <c r="BO49" s="54">
        <f>IFERROR(INDEX('Grants balances'!$G$4:$G$20,MATCH(A49,'Grants balances'!$A$4:$A$20,0)),0)</f>
        <v>0</v>
      </c>
      <c r="BP49" s="61">
        <f t="shared" si="20"/>
        <v>0</v>
      </c>
      <c r="BQ49" s="108">
        <f t="shared" si="14"/>
        <v>0</v>
      </c>
      <c r="BR49" s="70">
        <f t="shared" si="15"/>
        <v>0</v>
      </c>
      <c r="BS49" s="58">
        <f>IFERROR((INDEX(GrantList[Budget End Date],MATCH(A49,GrantList[Fund],0))),0)</f>
        <v>0</v>
      </c>
    </row>
    <row r="50" spans="1:71">
      <c r="A50" s="66">
        <f>'Grants List'!A49</f>
        <v>0</v>
      </c>
      <c r="B50" s="67">
        <f>'Grants List'!D49</f>
        <v>0</v>
      </c>
      <c r="C50" s="109">
        <f>COUNTIF('Lab Distro'!$A$5:$A$447,A50)+COUNTIF('Clinical Team Distro'!$A$5:$A494,A50)</f>
        <v>0</v>
      </c>
      <c r="D50" s="68">
        <f>IFERROR(IF($BS50&gt;=D$2,(SUMIF('Lab Distro'!$A:$A,'Lab By Fund'!$A:$A,'Lab Distro'!W:W)+SUMIF('Clinical Team Distro'!$A:$A,'Lab By Fund'!$A:$A,'Clinical Team Distro'!W:W)),0),0)</f>
        <v>0</v>
      </c>
      <c r="E50" s="68">
        <f>IFERROR(IF($BS50&gt;=E$2,(SUMIF('Lab Distro'!$A:$A,'Lab By Fund'!$A:$A,'Lab Distro'!X:X)+SUMIF('Clinical Team Distro'!$A:$A,'Lab By Fund'!$A:$A,'Clinical Team Distro'!X:X)),0),0)</f>
        <v>0</v>
      </c>
      <c r="F50" s="68">
        <f>IFERROR(IF($BS50&gt;=F$2,(SUMIF('Lab Distro'!$A:$A,'Lab By Fund'!$A:$A,'Lab Distro'!Y:Y)+SUMIF('Clinical Team Distro'!$A:$A,'Lab By Fund'!$A:$A,'Clinical Team Distro'!Y:Y)),0),0)</f>
        <v>0</v>
      </c>
      <c r="G50" s="68">
        <f>IFERROR(IF($BS50&gt;=G$2,(SUMIF('Lab Distro'!$A:$A,'Lab By Fund'!$A:$A,'Lab Distro'!Z:Z)+SUMIF('Clinical Team Distro'!$A:$A,'Lab By Fund'!$A:$A,'Clinical Team Distro'!Z:Z)),0),0)</f>
        <v>0</v>
      </c>
      <c r="H50" s="68">
        <f>IFERROR(IF($BS50&gt;=H$2,(SUMIF('Lab Distro'!$A:$A,'Lab By Fund'!$A:$A,'Lab Distro'!AA:AA)+SUMIF('Clinical Team Distro'!$A:$A,'Lab By Fund'!$A:$A,'Clinical Team Distro'!AA:AA)),0),0)</f>
        <v>0</v>
      </c>
      <c r="I50" s="68">
        <f>IFERROR(IF($BS50&gt;=I$2,(SUMIF('Lab Distro'!$A:$A,'Lab By Fund'!$A:$A,'Lab Distro'!AB:AB)+SUMIF('Clinical Team Distro'!$A:$A,'Lab By Fund'!$A:$A,'Clinical Team Distro'!AB:AB)),0),0)</f>
        <v>0</v>
      </c>
      <c r="J50" s="68">
        <f>IFERROR(IF($BS50&gt;=J$2,(SUMIF('Lab Distro'!$A:$A,'Lab By Fund'!$A:$A,'Lab Distro'!AC:AC)+SUMIF('Clinical Team Distro'!$A:$A,'Lab By Fund'!$A:$A,'Clinical Team Distro'!AC:AC)),0),0)</f>
        <v>0</v>
      </c>
      <c r="K50" s="68">
        <f>IFERROR(IF($BS50&gt;=K$2,(SUMIF('Lab Distro'!$A:$A,'Lab By Fund'!$A:$A,'Lab Distro'!AD:AD)+SUMIF('Clinical Team Distro'!$A:$A,'Lab By Fund'!$A:$A,'Clinical Team Distro'!AD:AD)),0),0)</f>
        <v>0</v>
      </c>
      <c r="L50" s="68">
        <f>IFERROR(IF($BS50&gt;=L$2,(SUMIF('Lab Distro'!$A:$A,'Lab By Fund'!$A:$A,'Lab Distro'!AE:AE)+SUMIF('Clinical Team Distro'!$A:$A,'Lab By Fund'!$A:$A,'Clinical Team Distro'!AE:AE)),0),0)</f>
        <v>0</v>
      </c>
      <c r="M50" s="68">
        <f>IFERROR(IF($BS50&gt;=M$2,(SUMIF('Lab Distro'!$A:$A,'Lab By Fund'!$A:$A,'Lab Distro'!AF:AF)+SUMIF('Clinical Team Distro'!$A:$A,'Lab By Fund'!$A:$A,'Clinical Team Distro'!AF:AF)),0),0)</f>
        <v>0</v>
      </c>
      <c r="N50" s="68">
        <f>IFERROR(IF($BS50&gt;=N$2,(SUMIF('Lab Distro'!$A:$A,'Lab By Fund'!$A:$A,'Lab Distro'!AG:AG)+SUMIF('Clinical Team Distro'!$A:$A,'Lab By Fund'!$A:$A,'Clinical Team Distro'!AG:AG)),0),0)</f>
        <v>0</v>
      </c>
      <c r="O50" s="68">
        <f>IFERROR(IF($BS50&gt;=O$2,(SUMIF('Lab Distro'!$A:$A,'Lab By Fund'!$A:$A,'Lab Distro'!AH:AH)+SUMIF('Clinical Team Distro'!$A:$A,'Lab By Fund'!$A:$A,'Clinical Team Distro'!AH:AH)),0),0)</f>
        <v>0</v>
      </c>
      <c r="P50" s="59">
        <f t="shared" si="16"/>
        <v>0</v>
      </c>
      <c r="Q50" s="59">
        <f t="shared" si="4"/>
        <v>0</v>
      </c>
      <c r="R50" s="59">
        <f t="shared" si="5"/>
        <v>0</v>
      </c>
      <c r="S50" s="69">
        <f>SUMIF('Lab Distro'!$A:$A,'Lab By Fund'!$A:$A,'Lab Distro'!AK:AK)+SUMIF('Clinical Team Distro'!$A:$A,'Lab By Fund'!$A:$A,'Clinical Team Distro'!AK:AK)</f>
        <v>0</v>
      </c>
      <c r="T50" s="69">
        <f>SUMIF('Lab Distro'!$A:$A,'Lab By Fund'!$A:$A,'Lab Distro'!AL:AL)+SUMIF('Clinical Team Distro'!$A:$A,'Lab By Fund'!$A:$A,'Clinical Team Distro'!AL:AL)</f>
        <v>0</v>
      </c>
      <c r="U50" s="69">
        <f>SUMIF('Lab Distro'!$A:$A,'Lab By Fund'!$A:$A,'Lab Distro'!AM:AM)+SUMIF('Clinical Team Distro'!$A:$A,'Lab By Fund'!$A:$A,'Clinical Team Distro'!AM:AM)</f>
        <v>0</v>
      </c>
      <c r="V50" s="69">
        <f>SUMIF('Lab Distro'!$A:$A,'Lab By Fund'!$A:$A,'Lab Distro'!AN:AN)+SUMIF('Clinical Team Distro'!$A:$A,'Lab By Fund'!$A:$A,'Clinical Team Distro'!AN:AN)</f>
        <v>0</v>
      </c>
      <c r="W50" s="69">
        <f>SUMIF('Lab Distro'!$A:$A,'Lab By Fund'!$A:$A,'Lab Distro'!AO:AO)+SUMIF('Clinical Team Distro'!$A:$A,'Lab By Fund'!$A:$A,'Clinical Team Distro'!AO:AO)</f>
        <v>0</v>
      </c>
      <c r="X50" s="69">
        <f>SUMIF('Lab Distro'!$A:$A,'Lab By Fund'!$A:$A,'Lab Distro'!AP:AP)+SUMIF('Clinical Team Distro'!$A:$A,'Lab By Fund'!$A:$A,'Clinical Team Distro'!AP:AP)</f>
        <v>0</v>
      </c>
      <c r="Y50" s="69">
        <f>SUMIF('Lab Distro'!$A:$A,'Lab By Fund'!$A:$A,'Lab Distro'!AQ:AQ)+SUMIF('Clinical Team Distro'!$A:$A,'Lab By Fund'!$A:$A,'Clinical Team Distro'!AQ:AQ)</f>
        <v>0</v>
      </c>
      <c r="Z50" s="69">
        <f>SUMIF('Lab Distro'!$A:$A,'Lab By Fund'!$A:$A,'Lab Distro'!AR:AR)+SUMIF('Clinical Team Distro'!$A:$A,'Lab By Fund'!$A:$A,'Clinical Team Distro'!AR:AR)</f>
        <v>0</v>
      </c>
      <c r="AA50" s="69">
        <f>SUMIF('Lab Distro'!$A:$A,'Lab By Fund'!$A:$A,'Lab Distro'!AS:AS)+SUMIF('Clinical Team Distro'!$A:$A,'Lab By Fund'!$A:$A,'Clinical Team Distro'!AS:AS)</f>
        <v>0</v>
      </c>
      <c r="AB50" s="69">
        <f>SUMIF('Lab Distro'!$A:$A,'Lab By Fund'!$A:$A,'Lab Distro'!AT:AT)+SUMIF('Clinical Team Distro'!$A:$A,'Lab By Fund'!$A:$A,'Clinical Team Distro'!AT:AT)</f>
        <v>0</v>
      </c>
      <c r="AC50" s="69">
        <f>SUMIF('Lab Distro'!$A:$A,'Lab By Fund'!$A:$A,'Lab Distro'!AU:AU)+SUMIF('Clinical Team Distro'!$A:$A,'Lab By Fund'!$A:$A,'Clinical Team Distro'!AU:AU)</f>
        <v>0</v>
      </c>
      <c r="AD50" s="69">
        <f>SUMIF('Lab Distro'!$A:$A,'Lab By Fund'!$A:$A,'Lab Distro'!AV:AV)+SUMIF('Clinical Team Distro'!$A:$A,'Lab By Fund'!$A:$A,'Clinical Team Distro'!AV:AV)</f>
        <v>0</v>
      </c>
      <c r="AE50" s="60">
        <f t="shared" si="6"/>
        <v>0</v>
      </c>
      <c r="AF50" s="60">
        <f t="shared" si="7"/>
        <v>0</v>
      </c>
      <c r="AG50" s="60">
        <f t="shared" si="8"/>
        <v>0</v>
      </c>
      <c r="AH50" s="68">
        <f>IFERROR(IF(BS50&gt;=AH$2,(SUMIF('PI Salary Grid'!$B$36:$B$59,'Lab By Fund'!$A:$A,'PI Salary Grid'!F$36:F$59)),0),0)</f>
        <v>0</v>
      </c>
      <c r="AI50" s="68">
        <f>IFERROR(IF($BS50&gt;=AI$2,(SUMIF('PI Salary Grid'!$B$36:$B$59,'Lab By Fund'!$A:$A,'PI Salary Grid'!G$36:G$59)),0),0)</f>
        <v>0</v>
      </c>
      <c r="AJ50" s="68">
        <f>IFERROR(IF($BS50&gt;=AJ$2,(SUMIF('PI Salary Grid'!$B$36:$B$59,'Lab By Fund'!$A:$A,'PI Salary Grid'!H$36:H$59)),0),0)</f>
        <v>0</v>
      </c>
      <c r="AK50" s="68">
        <f>IFERROR(IF($BS50&gt;=AK$2,(SUMIF('PI Salary Grid'!$B$36:$B$59,'Lab By Fund'!$A:$A,'PI Salary Grid'!I$36:I$59)),0),0)</f>
        <v>0</v>
      </c>
      <c r="AL50" s="68">
        <f>IFERROR(IF($BS50&gt;=AL$2,(SUMIF('PI Salary Grid'!$B$36:$B$59,'Lab By Fund'!$A:$A,'PI Salary Grid'!J$36:J$59)),0),0)</f>
        <v>0</v>
      </c>
      <c r="AM50" s="68">
        <f>IFERROR(IF($BS50&gt;=AM$2,(SUMIF('PI Salary Grid'!$B$36:$B$59,'Lab By Fund'!$A:$A,'PI Salary Grid'!K$36:K$59)),0),0)</f>
        <v>0</v>
      </c>
      <c r="AN50" s="68">
        <f>IFERROR(IF($BS50&gt;=AN$2,(SUMIF('PI Salary Grid'!$B$36:$B$59,'Lab By Fund'!$A:$A,'PI Salary Grid'!L$36:L$59)),0),0)</f>
        <v>0</v>
      </c>
      <c r="AO50" s="68">
        <f>IFERROR(IF($BS50&gt;=AO$2,(SUMIF('PI Salary Grid'!$B$36:$B$59,'Lab By Fund'!$A:$A,'PI Salary Grid'!M$36:M$59)),0),0)</f>
        <v>0</v>
      </c>
      <c r="AP50" s="68">
        <f>IFERROR(IF($BS50&gt;=AP$2,(SUMIF('PI Salary Grid'!$B$36:$B$59,'Lab By Fund'!$A:$A,'PI Salary Grid'!N$36:N$59)),0),0)</f>
        <v>0</v>
      </c>
      <c r="AQ50" s="68">
        <f>IFERROR(IF($BS50&gt;=AQ$2,(SUMIF('PI Salary Grid'!$B$36:$B$59,'Lab By Fund'!$A:$A,'PI Salary Grid'!O$36:O$59)),0),0)</f>
        <v>0</v>
      </c>
      <c r="AR50" s="68">
        <f>IFERROR(IF($BS50&gt;=AR$2,(SUMIF('PI Salary Grid'!$B$36:$B$59,'Lab By Fund'!$A:$A,'PI Salary Grid'!P$36:P$59)),0),0)</f>
        <v>0</v>
      </c>
      <c r="AS50" s="68">
        <f>IFERROR(IF($BS50&gt;=AS$2,(SUMIF('PI Salary Grid'!$B$36:$B$59,'Lab By Fund'!$A:$A,'PI Salary Grid'!Q$36:Q$59)),0),0)</f>
        <v>0</v>
      </c>
      <c r="AT50" s="59">
        <f t="shared" si="17"/>
        <v>0</v>
      </c>
      <c r="AU50" s="59">
        <f t="shared" si="18"/>
        <v>0</v>
      </c>
      <c r="AV50" s="59">
        <f t="shared" si="19"/>
        <v>0</v>
      </c>
      <c r="AW50" s="59">
        <f t="shared" si="9"/>
        <v>0</v>
      </c>
      <c r="AX50" s="68">
        <f>IFERROR(IF($BS50&gt;=AX$2,(SUMIF('PI Salary Grid'!$B$36:$B$59,'Lab By Fund'!$A:$A,'PI Salary Grid'!AK$36:AK$59)),0),0)</f>
        <v>0</v>
      </c>
      <c r="AY50" s="68">
        <f>IFERROR(IF($BS50&gt;=AY$2,(SUMIF('PI Salary Grid'!$B$36:$B$59,'Lab By Fund'!$A:$A,'PI Salary Grid'!AL$36:AL$59)),0),0)</f>
        <v>0</v>
      </c>
      <c r="AZ50" s="68">
        <f>IFERROR(IF($BS50&gt;=AZ$2,(SUMIF('PI Salary Grid'!$B$36:$B$59,'Lab By Fund'!$A:$A,'PI Salary Grid'!AM$36:AM$59)),0),0)</f>
        <v>0</v>
      </c>
      <c r="BA50" s="68">
        <f>IFERROR(IF($BS50&gt;=BA$2,(SUMIF('PI Salary Grid'!$B$36:$B$59,'Lab By Fund'!$A:$A,'PI Salary Grid'!AN$36:AN$59)),0),0)</f>
        <v>0</v>
      </c>
      <c r="BB50" s="68">
        <f>IFERROR(IF($BS50&gt;=BB$2,(SUMIF('PI Salary Grid'!$B$36:$B$59,'Lab By Fund'!$A:$A,'PI Salary Grid'!AO$36:AO$59)),0),0)</f>
        <v>0</v>
      </c>
      <c r="BC50" s="68">
        <f>IFERROR(IF($BS50&gt;=BC$2,(SUMIF('PI Salary Grid'!$B$36:$B$59,'Lab By Fund'!$A:$A,'PI Salary Grid'!AP$36:AP$59)),0),0)</f>
        <v>0</v>
      </c>
      <c r="BD50" s="68">
        <f>IFERROR(IF($BS50&gt;=BD$2,(SUMIF('PI Salary Grid'!$B$36:$B$59,'Lab By Fund'!$A:$A,'PI Salary Grid'!AQ$36:AQ$59)),0),0)</f>
        <v>0</v>
      </c>
      <c r="BE50" s="68">
        <f>IFERROR(IF($BS50&gt;=BE$2,(SUMIF('PI Salary Grid'!$B$36:$B$59,'Lab By Fund'!$A:$A,'PI Salary Grid'!AR$36:AR$59)),0),0)</f>
        <v>0</v>
      </c>
      <c r="BF50" s="68">
        <f>IFERROR(IF($BS50&gt;=BF$2,(SUMIF('PI Salary Grid'!$B$36:$B$59,'Lab By Fund'!$A:$A,'PI Salary Grid'!AS$36:AS$59)),0),0)</f>
        <v>0</v>
      </c>
      <c r="BG50" s="68">
        <f>IFERROR(IF($BS50&gt;=BG$2,(SUMIF('PI Salary Grid'!$B$36:$B$59,'Lab By Fund'!$A:$A,'PI Salary Grid'!AT$36:AT$59)),0),0)</f>
        <v>0</v>
      </c>
      <c r="BH50" s="68">
        <f>IFERROR(IF($BS50&gt;=BH$2,(SUMIF('PI Salary Grid'!$B$36:$B$59,'Lab By Fund'!$A:$A,'PI Salary Grid'!AU$36:AU$59)),0),0)</f>
        <v>0</v>
      </c>
      <c r="BI50" s="68">
        <f>IFERROR(IF($BS50&gt;=BI$2,(SUMIF('PI Salary Grid'!$B$36:$B$59,'Lab By Fund'!$A:$A,'PI Salary Grid'!AV$36:AV$59)),0),0)</f>
        <v>0</v>
      </c>
      <c r="BJ50" s="60">
        <f t="shared" si="10"/>
        <v>0</v>
      </c>
      <c r="BK50" s="60">
        <f t="shared" si="11"/>
        <v>0</v>
      </c>
      <c r="BL50" s="60">
        <f t="shared" si="12"/>
        <v>0</v>
      </c>
      <c r="BM50" s="60">
        <f t="shared" si="13"/>
        <v>0</v>
      </c>
      <c r="BO50" s="54">
        <f>IFERROR(INDEX('Grants balances'!$G$4:$G$20,MATCH(A50,'Grants balances'!$A$4:$A$20,0)),0)</f>
        <v>0</v>
      </c>
      <c r="BP50" s="61">
        <f t="shared" si="20"/>
        <v>0</v>
      </c>
      <c r="BQ50" s="108">
        <f t="shared" si="14"/>
        <v>0</v>
      </c>
      <c r="BR50" s="70">
        <f t="shared" si="15"/>
        <v>0</v>
      </c>
      <c r="BS50" s="58">
        <f>IFERROR((INDEX(GrantList[Budget End Date],MATCH(A50,GrantList[Fund],0))),0)</f>
        <v>0</v>
      </c>
    </row>
    <row r="51" spans="1:71">
      <c r="A51" s="66">
        <f>'Grants List'!A50</f>
        <v>0</v>
      </c>
      <c r="B51" s="67">
        <f>'Grants List'!D50</f>
        <v>0</v>
      </c>
      <c r="C51" s="109">
        <f>COUNTIF('Lab Distro'!$A$5:$A$447,A51)+COUNTIF('Clinical Team Distro'!$A$5:$A495,A51)</f>
        <v>0</v>
      </c>
      <c r="D51" s="68">
        <f>IFERROR(IF($BS51&gt;=D$2,(SUMIF('Lab Distro'!$A:$A,'Lab By Fund'!$A:$A,'Lab Distro'!W:W)+SUMIF('Clinical Team Distro'!$A:$A,'Lab By Fund'!$A:$A,'Clinical Team Distro'!W:W)),0),0)</f>
        <v>0</v>
      </c>
      <c r="E51" s="68">
        <f>IFERROR(IF($BS51&gt;=E$2,(SUMIF('Lab Distro'!$A:$A,'Lab By Fund'!$A:$A,'Lab Distro'!X:X)+SUMIF('Clinical Team Distro'!$A:$A,'Lab By Fund'!$A:$A,'Clinical Team Distro'!X:X)),0),0)</f>
        <v>0</v>
      </c>
      <c r="F51" s="68">
        <f>IFERROR(IF($BS51&gt;=F$2,(SUMIF('Lab Distro'!$A:$A,'Lab By Fund'!$A:$A,'Lab Distro'!Y:Y)+SUMIF('Clinical Team Distro'!$A:$A,'Lab By Fund'!$A:$A,'Clinical Team Distro'!Y:Y)),0),0)</f>
        <v>0</v>
      </c>
      <c r="G51" s="68">
        <f>IFERROR(IF($BS51&gt;=G$2,(SUMIF('Lab Distro'!$A:$A,'Lab By Fund'!$A:$A,'Lab Distro'!Z:Z)+SUMIF('Clinical Team Distro'!$A:$A,'Lab By Fund'!$A:$A,'Clinical Team Distro'!Z:Z)),0),0)</f>
        <v>0</v>
      </c>
      <c r="H51" s="68">
        <f>IFERROR(IF($BS51&gt;=H$2,(SUMIF('Lab Distro'!$A:$A,'Lab By Fund'!$A:$A,'Lab Distro'!AA:AA)+SUMIF('Clinical Team Distro'!$A:$A,'Lab By Fund'!$A:$A,'Clinical Team Distro'!AA:AA)),0),0)</f>
        <v>0</v>
      </c>
      <c r="I51" s="68">
        <f>IFERROR(IF($BS51&gt;=I$2,(SUMIF('Lab Distro'!$A:$A,'Lab By Fund'!$A:$A,'Lab Distro'!AB:AB)+SUMIF('Clinical Team Distro'!$A:$A,'Lab By Fund'!$A:$A,'Clinical Team Distro'!AB:AB)),0),0)</f>
        <v>0</v>
      </c>
      <c r="J51" s="68">
        <f>IFERROR(IF($BS51&gt;=J$2,(SUMIF('Lab Distro'!$A:$A,'Lab By Fund'!$A:$A,'Lab Distro'!AC:AC)+SUMIF('Clinical Team Distro'!$A:$A,'Lab By Fund'!$A:$A,'Clinical Team Distro'!AC:AC)),0),0)</f>
        <v>0</v>
      </c>
      <c r="K51" s="68">
        <f>IFERROR(IF($BS51&gt;=K$2,(SUMIF('Lab Distro'!$A:$A,'Lab By Fund'!$A:$A,'Lab Distro'!AD:AD)+SUMIF('Clinical Team Distro'!$A:$A,'Lab By Fund'!$A:$A,'Clinical Team Distro'!AD:AD)),0),0)</f>
        <v>0</v>
      </c>
      <c r="L51" s="68">
        <f>IFERROR(IF($BS51&gt;=L$2,(SUMIF('Lab Distro'!$A:$A,'Lab By Fund'!$A:$A,'Lab Distro'!AE:AE)+SUMIF('Clinical Team Distro'!$A:$A,'Lab By Fund'!$A:$A,'Clinical Team Distro'!AE:AE)),0),0)</f>
        <v>0</v>
      </c>
      <c r="M51" s="68">
        <f>IFERROR(IF($BS51&gt;=M$2,(SUMIF('Lab Distro'!$A:$A,'Lab By Fund'!$A:$A,'Lab Distro'!AF:AF)+SUMIF('Clinical Team Distro'!$A:$A,'Lab By Fund'!$A:$A,'Clinical Team Distro'!AF:AF)),0),0)</f>
        <v>0</v>
      </c>
      <c r="N51" s="68">
        <f>IFERROR(IF($BS51&gt;=N$2,(SUMIF('Lab Distro'!$A:$A,'Lab By Fund'!$A:$A,'Lab Distro'!AG:AG)+SUMIF('Clinical Team Distro'!$A:$A,'Lab By Fund'!$A:$A,'Clinical Team Distro'!AG:AG)),0),0)</f>
        <v>0</v>
      </c>
      <c r="O51" s="68">
        <f>IFERROR(IF($BS51&gt;=O$2,(SUMIF('Lab Distro'!$A:$A,'Lab By Fund'!$A:$A,'Lab Distro'!AH:AH)+SUMIF('Clinical Team Distro'!$A:$A,'Lab By Fund'!$A:$A,'Clinical Team Distro'!AH:AH)),0),0)</f>
        <v>0</v>
      </c>
      <c r="P51" s="59">
        <f t="shared" si="16"/>
        <v>0</v>
      </c>
      <c r="Q51" s="59">
        <f t="shared" si="4"/>
        <v>0</v>
      </c>
      <c r="R51" s="59">
        <f t="shared" si="5"/>
        <v>0</v>
      </c>
      <c r="S51" s="69">
        <f>SUMIF('Lab Distro'!$A:$A,'Lab By Fund'!$A:$A,'Lab Distro'!AK:AK)+SUMIF('Clinical Team Distro'!$A:$A,'Lab By Fund'!$A:$A,'Clinical Team Distro'!AK:AK)</f>
        <v>0</v>
      </c>
      <c r="T51" s="69">
        <f>SUMIF('Lab Distro'!$A:$A,'Lab By Fund'!$A:$A,'Lab Distro'!AL:AL)+SUMIF('Clinical Team Distro'!$A:$A,'Lab By Fund'!$A:$A,'Clinical Team Distro'!AL:AL)</f>
        <v>0</v>
      </c>
      <c r="U51" s="69">
        <f>SUMIF('Lab Distro'!$A:$A,'Lab By Fund'!$A:$A,'Lab Distro'!AM:AM)+SUMIF('Clinical Team Distro'!$A:$A,'Lab By Fund'!$A:$A,'Clinical Team Distro'!AM:AM)</f>
        <v>0</v>
      </c>
      <c r="V51" s="69">
        <f>SUMIF('Lab Distro'!$A:$A,'Lab By Fund'!$A:$A,'Lab Distro'!AN:AN)+SUMIF('Clinical Team Distro'!$A:$A,'Lab By Fund'!$A:$A,'Clinical Team Distro'!AN:AN)</f>
        <v>0</v>
      </c>
      <c r="W51" s="69">
        <f>SUMIF('Lab Distro'!$A:$A,'Lab By Fund'!$A:$A,'Lab Distro'!AO:AO)+SUMIF('Clinical Team Distro'!$A:$A,'Lab By Fund'!$A:$A,'Clinical Team Distro'!AO:AO)</f>
        <v>0</v>
      </c>
      <c r="X51" s="69">
        <f>SUMIF('Lab Distro'!$A:$A,'Lab By Fund'!$A:$A,'Lab Distro'!AP:AP)+SUMIF('Clinical Team Distro'!$A:$A,'Lab By Fund'!$A:$A,'Clinical Team Distro'!AP:AP)</f>
        <v>0</v>
      </c>
      <c r="Y51" s="69">
        <f>SUMIF('Lab Distro'!$A:$A,'Lab By Fund'!$A:$A,'Lab Distro'!AQ:AQ)+SUMIF('Clinical Team Distro'!$A:$A,'Lab By Fund'!$A:$A,'Clinical Team Distro'!AQ:AQ)</f>
        <v>0</v>
      </c>
      <c r="Z51" s="69">
        <f>SUMIF('Lab Distro'!$A:$A,'Lab By Fund'!$A:$A,'Lab Distro'!AR:AR)+SUMIF('Clinical Team Distro'!$A:$A,'Lab By Fund'!$A:$A,'Clinical Team Distro'!AR:AR)</f>
        <v>0</v>
      </c>
      <c r="AA51" s="69">
        <f>SUMIF('Lab Distro'!$A:$A,'Lab By Fund'!$A:$A,'Lab Distro'!AS:AS)+SUMIF('Clinical Team Distro'!$A:$A,'Lab By Fund'!$A:$A,'Clinical Team Distro'!AS:AS)</f>
        <v>0</v>
      </c>
      <c r="AB51" s="69">
        <f>SUMIF('Lab Distro'!$A:$A,'Lab By Fund'!$A:$A,'Lab Distro'!AT:AT)+SUMIF('Clinical Team Distro'!$A:$A,'Lab By Fund'!$A:$A,'Clinical Team Distro'!AT:AT)</f>
        <v>0</v>
      </c>
      <c r="AC51" s="69">
        <f>SUMIF('Lab Distro'!$A:$A,'Lab By Fund'!$A:$A,'Lab Distro'!AU:AU)+SUMIF('Clinical Team Distro'!$A:$A,'Lab By Fund'!$A:$A,'Clinical Team Distro'!AU:AU)</f>
        <v>0</v>
      </c>
      <c r="AD51" s="69">
        <f>SUMIF('Lab Distro'!$A:$A,'Lab By Fund'!$A:$A,'Lab Distro'!AV:AV)+SUMIF('Clinical Team Distro'!$A:$A,'Lab By Fund'!$A:$A,'Clinical Team Distro'!AV:AV)</f>
        <v>0</v>
      </c>
      <c r="AE51" s="60">
        <f t="shared" si="6"/>
        <v>0</v>
      </c>
      <c r="AF51" s="60">
        <f t="shared" si="7"/>
        <v>0</v>
      </c>
      <c r="AG51" s="60">
        <f t="shared" si="8"/>
        <v>0</v>
      </c>
      <c r="AH51" s="68">
        <f>IFERROR(IF(BS51&gt;=AH$2,(SUMIF('PI Salary Grid'!$B$36:$B$59,'Lab By Fund'!$A:$A,'PI Salary Grid'!F$36:F$59)),0),0)</f>
        <v>0</v>
      </c>
      <c r="AI51" s="68">
        <f>IFERROR(IF($BS51&gt;=AI$2,(SUMIF('PI Salary Grid'!$B$36:$B$59,'Lab By Fund'!$A:$A,'PI Salary Grid'!G$36:G$59)),0),0)</f>
        <v>0</v>
      </c>
      <c r="AJ51" s="68">
        <f>IFERROR(IF($BS51&gt;=AJ$2,(SUMIF('PI Salary Grid'!$B$36:$B$59,'Lab By Fund'!$A:$A,'PI Salary Grid'!H$36:H$59)),0),0)</f>
        <v>0</v>
      </c>
      <c r="AK51" s="68">
        <f>IFERROR(IF($BS51&gt;=AK$2,(SUMIF('PI Salary Grid'!$B$36:$B$59,'Lab By Fund'!$A:$A,'PI Salary Grid'!I$36:I$59)),0),0)</f>
        <v>0</v>
      </c>
      <c r="AL51" s="68">
        <f>IFERROR(IF($BS51&gt;=AL$2,(SUMIF('PI Salary Grid'!$B$36:$B$59,'Lab By Fund'!$A:$A,'PI Salary Grid'!J$36:J$59)),0),0)</f>
        <v>0</v>
      </c>
      <c r="AM51" s="68">
        <f>IFERROR(IF($BS51&gt;=AM$2,(SUMIF('PI Salary Grid'!$B$36:$B$59,'Lab By Fund'!$A:$A,'PI Salary Grid'!K$36:K$59)),0),0)</f>
        <v>0</v>
      </c>
      <c r="AN51" s="68">
        <f>IFERROR(IF($BS51&gt;=AN$2,(SUMIF('PI Salary Grid'!$B$36:$B$59,'Lab By Fund'!$A:$A,'PI Salary Grid'!L$36:L$59)),0),0)</f>
        <v>0</v>
      </c>
      <c r="AO51" s="68">
        <f>IFERROR(IF($BS51&gt;=AO$2,(SUMIF('PI Salary Grid'!$B$36:$B$59,'Lab By Fund'!$A:$A,'PI Salary Grid'!M$36:M$59)),0),0)</f>
        <v>0</v>
      </c>
      <c r="AP51" s="68">
        <f>IFERROR(IF($BS51&gt;=AP$2,(SUMIF('PI Salary Grid'!$B$36:$B$59,'Lab By Fund'!$A:$A,'PI Salary Grid'!N$36:N$59)),0),0)</f>
        <v>0</v>
      </c>
      <c r="AQ51" s="68">
        <f>IFERROR(IF($BS51&gt;=AQ$2,(SUMIF('PI Salary Grid'!$B$36:$B$59,'Lab By Fund'!$A:$A,'PI Salary Grid'!O$36:O$59)),0),0)</f>
        <v>0</v>
      </c>
      <c r="AR51" s="68">
        <f>IFERROR(IF($BS51&gt;=AR$2,(SUMIF('PI Salary Grid'!$B$36:$B$59,'Lab By Fund'!$A:$A,'PI Salary Grid'!P$36:P$59)),0),0)</f>
        <v>0</v>
      </c>
      <c r="AS51" s="68">
        <f>IFERROR(IF($BS51&gt;=AS$2,(SUMIF('PI Salary Grid'!$B$36:$B$59,'Lab By Fund'!$A:$A,'PI Salary Grid'!Q$36:Q$59)),0),0)</f>
        <v>0</v>
      </c>
      <c r="AT51" s="59">
        <f t="shared" si="17"/>
        <v>0</v>
      </c>
      <c r="AU51" s="59">
        <f t="shared" si="18"/>
        <v>0</v>
      </c>
      <c r="AV51" s="59">
        <f t="shared" si="19"/>
        <v>0</v>
      </c>
      <c r="AW51" s="59">
        <f t="shared" si="9"/>
        <v>0</v>
      </c>
      <c r="AX51" s="68">
        <f>IFERROR(IF($BS51&gt;=AX$2,(SUMIF('PI Salary Grid'!$B$36:$B$59,'Lab By Fund'!$A:$A,'PI Salary Grid'!AK$36:AK$59)),0),0)</f>
        <v>0</v>
      </c>
      <c r="AY51" s="68">
        <f>IFERROR(IF($BS51&gt;=AY$2,(SUMIF('PI Salary Grid'!$B$36:$B$59,'Lab By Fund'!$A:$A,'PI Salary Grid'!AL$36:AL$59)),0),0)</f>
        <v>0</v>
      </c>
      <c r="AZ51" s="68">
        <f>IFERROR(IF($BS51&gt;=AZ$2,(SUMIF('PI Salary Grid'!$B$36:$B$59,'Lab By Fund'!$A:$A,'PI Salary Grid'!AM$36:AM$59)),0),0)</f>
        <v>0</v>
      </c>
      <c r="BA51" s="68">
        <f>IFERROR(IF($BS51&gt;=BA$2,(SUMIF('PI Salary Grid'!$B$36:$B$59,'Lab By Fund'!$A:$A,'PI Salary Grid'!AN$36:AN$59)),0),0)</f>
        <v>0</v>
      </c>
      <c r="BB51" s="68">
        <f>IFERROR(IF($BS51&gt;=BB$2,(SUMIF('PI Salary Grid'!$B$36:$B$59,'Lab By Fund'!$A:$A,'PI Salary Grid'!AO$36:AO$59)),0),0)</f>
        <v>0</v>
      </c>
      <c r="BC51" s="68">
        <f>IFERROR(IF($BS51&gt;=BC$2,(SUMIF('PI Salary Grid'!$B$36:$B$59,'Lab By Fund'!$A:$A,'PI Salary Grid'!AP$36:AP$59)),0),0)</f>
        <v>0</v>
      </c>
      <c r="BD51" s="68">
        <f>IFERROR(IF($BS51&gt;=BD$2,(SUMIF('PI Salary Grid'!$B$36:$B$59,'Lab By Fund'!$A:$A,'PI Salary Grid'!AQ$36:AQ$59)),0),0)</f>
        <v>0</v>
      </c>
      <c r="BE51" s="68">
        <f>IFERROR(IF($BS51&gt;=BE$2,(SUMIF('PI Salary Grid'!$B$36:$B$59,'Lab By Fund'!$A:$A,'PI Salary Grid'!AR$36:AR$59)),0),0)</f>
        <v>0</v>
      </c>
      <c r="BF51" s="68">
        <f>IFERROR(IF($BS51&gt;=BF$2,(SUMIF('PI Salary Grid'!$B$36:$B$59,'Lab By Fund'!$A:$A,'PI Salary Grid'!AS$36:AS$59)),0),0)</f>
        <v>0</v>
      </c>
      <c r="BG51" s="68">
        <f>IFERROR(IF($BS51&gt;=BG$2,(SUMIF('PI Salary Grid'!$B$36:$B$59,'Lab By Fund'!$A:$A,'PI Salary Grid'!AT$36:AT$59)),0),0)</f>
        <v>0</v>
      </c>
      <c r="BH51" s="68">
        <f>IFERROR(IF($BS51&gt;=BH$2,(SUMIF('PI Salary Grid'!$B$36:$B$59,'Lab By Fund'!$A:$A,'PI Salary Grid'!AU$36:AU$59)),0),0)</f>
        <v>0</v>
      </c>
      <c r="BI51" s="68">
        <f>IFERROR(IF($BS51&gt;=BI$2,(SUMIF('PI Salary Grid'!$B$36:$B$59,'Lab By Fund'!$A:$A,'PI Salary Grid'!AV$36:AV$59)),0),0)</f>
        <v>0</v>
      </c>
      <c r="BJ51" s="60">
        <f t="shared" si="10"/>
        <v>0</v>
      </c>
      <c r="BK51" s="60">
        <f t="shared" si="11"/>
        <v>0</v>
      </c>
      <c r="BL51" s="60">
        <f t="shared" si="12"/>
        <v>0</v>
      </c>
      <c r="BM51" s="60">
        <f t="shared" si="13"/>
        <v>0</v>
      </c>
      <c r="BO51" s="54">
        <f>IFERROR(INDEX('Grants balances'!$G$4:$G$20,MATCH(A51,'Grants balances'!$A$4:$A$20,0)),0)</f>
        <v>0</v>
      </c>
      <c r="BP51" s="61">
        <f t="shared" si="20"/>
        <v>0</v>
      </c>
      <c r="BQ51" s="108">
        <f t="shared" si="14"/>
        <v>0</v>
      </c>
      <c r="BR51" s="70">
        <f t="shared" si="15"/>
        <v>0</v>
      </c>
      <c r="BS51" s="58">
        <f>IFERROR((INDEX(GrantList[Budget End Date],MATCH(A51,GrantList[Fund],0))),0)</f>
        <v>0</v>
      </c>
    </row>
    <row r="52" spans="1:71">
      <c r="A52" s="71"/>
      <c r="AH52" s="68">
        <f>IFERROR(IF(BS52&gt;=AH$2,(SUMIF('PI Salary Grid'!$B$36:$B$59,'Lab By Fund'!$A:$A,'PI Salary Grid'!F$36:F$59)),0),0)</f>
        <v>0</v>
      </c>
      <c r="AI52" s="68">
        <f>IFERROR(IF($BS52&gt;=AI$2,(SUMIF('PI Salary Grid'!$B$36:$B$59,'Lab By Fund'!$A:$A,'PI Salary Grid'!G$36:G$59)),0),0)</f>
        <v>0</v>
      </c>
      <c r="AJ52" s="68">
        <f>IFERROR(IF($BS52&gt;=AJ$2,(SUMIF('PI Salary Grid'!$B$36:$B$59,'Lab By Fund'!$A:$A,'PI Salary Grid'!H$36:H$59)),0),0)</f>
        <v>0</v>
      </c>
      <c r="AK52" s="68">
        <f>IFERROR(IF($BS52&gt;=AK$2,(SUMIF('PI Salary Grid'!$B$36:$B$59,'Lab By Fund'!$A:$A,'PI Salary Grid'!I$36:I$59)),0),0)</f>
        <v>0</v>
      </c>
      <c r="AL52" s="68">
        <f>IFERROR(IF($BS52&gt;=AL$2,(SUMIF('PI Salary Grid'!$B$36:$B$59,'Lab By Fund'!$A:$A,'PI Salary Grid'!J$36:J$59)),0),0)</f>
        <v>0</v>
      </c>
      <c r="AM52" s="68">
        <f>IFERROR(IF($BS52&gt;=AM$2,(SUMIF('PI Salary Grid'!$B$36:$B$59,'Lab By Fund'!$A:$A,'PI Salary Grid'!K$36:K$59)),0),0)</f>
        <v>0</v>
      </c>
      <c r="AN52" s="68">
        <f>IFERROR(IF($BS52&gt;=AN$2,(SUMIF('PI Salary Grid'!$B$36:$B$59,'Lab By Fund'!$A:$A,'PI Salary Grid'!L$36:L$59)),0),0)</f>
        <v>0</v>
      </c>
      <c r="AO52" s="68">
        <f>IFERROR(IF($BS52&gt;=AO$2,(SUMIF('PI Salary Grid'!$B$36:$B$59,'Lab By Fund'!$A:$A,'PI Salary Grid'!M$36:M$59)),0),0)</f>
        <v>0</v>
      </c>
      <c r="AP52" s="68">
        <f>IFERROR(IF($BS52&gt;=AP$2,(SUMIF('PI Salary Grid'!$B$36:$B$59,'Lab By Fund'!$A:$A,'PI Salary Grid'!N$36:N$59)),0),0)</f>
        <v>0</v>
      </c>
      <c r="AQ52" s="68">
        <f>IFERROR(IF($BS52&gt;=AQ$2,(SUMIF('PI Salary Grid'!$B$36:$B$59,'Lab By Fund'!$A:$A,'PI Salary Grid'!O$36:O$59)),0),0)</f>
        <v>0</v>
      </c>
      <c r="AR52" s="68">
        <f>IFERROR(IF($BS52&gt;=AR$2,(SUMIF('PI Salary Grid'!$B$36:$B$59,'Lab By Fund'!$A:$A,'PI Salary Grid'!P$36:P$59)),0),0)</f>
        <v>0</v>
      </c>
      <c r="AS52" s="68">
        <f>IFERROR(IF($BS52&gt;=AS$2,(SUMIF('PI Salary Grid'!$B$36:$B$59,'Lab By Fund'!$A:$A,'PI Salary Grid'!Q$36:Q$59)),0),0)</f>
        <v>0</v>
      </c>
      <c r="AT52" s="59">
        <f t="shared" si="17"/>
        <v>0</v>
      </c>
      <c r="AU52" s="59">
        <f t="shared" si="18"/>
        <v>0</v>
      </c>
      <c r="AV52" s="59">
        <f t="shared" si="19"/>
        <v>0</v>
      </c>
      <c r="AW52" s="59">
        <f t="shared" si="9"/>
        <v>0</v>
      </c>
      <c r="AX52" s="68">
        <f>IFERROR(IF($BS52&gt;=AX$2,(SUMIF('PI Salary Grid'!$B$36:$B$59,'Lab By Fund'!$A:$A,'PI Salary Grid'!AK$36:AK$59)),0),0)</f>
        <v>0</v>
      </c>
      <c r="AY52" s="68">
        <f>IFERROR(IF($BS52&gt;=AY$2,(SUMIF('PI Salary Grid'!$B$36:$B$59,'Lab By Fund'!$A:$A,'PI Salary Grid'!AL$36:AL$59)),0),0)</f>
        <v>0</v>
      </c>
      <c r="AZ52" s="68">
        <f>IFERROR(IF($BS52&gt;=AZ$2,(SUMIF('PI Salary Grid'!$B$36:$B$59,'Lab By Fund'!$A:$A,'PI Salary Grid'!AM$36:AM$59)),0),0)</f>
        <v>0</v>
      </c>
      <c r="BA52" s="68">
        <f>IFERROR(IF($BS52&gt;=BA$2,(SUMIF('PI Salary Grid'!$B$36:$B$59,'Lab By Fund'!$A:$A,'PI Salary Grid'!AN$36:AN$59)),0),0)</f>
        <v>0</v>
      </c>
      <c r="BB52" s="68">
        <f>IFERROR(IF($BS52&gt;=BB$2,(SUMIF('PI Salary Grid'!$B$36:$B$59,'Lab By Fund'!$A:$A,'PI Salary Grid'!AO$36:AO$59)),0),0)</f>
        <v>0</v>
      </c>
      <c r="BC52" s="68">
        <f>IFERROR(IF($BS52&gt;=BC$2,(SUMIF('PI Salary Grid'!$B$36:$B$59,'Lab By Fund'!$A:$A,'PI Salary Grid'!AP$36:AP$59)),0),0)</f>
        <v>0</v>
      </c>
      <c r="BD52" s="68">
        <f>IFERROR(IF($BS52&gt;=BD$2,(SUMIF('PI Salary Grid'!$B$36:$B$59,'Lab By Fund'!$A:$A,'PI Salary Grid'!AQ$36:AQ$59)),0),0)</f>
        <v>0</v>
      </c>
      <c r="BE52" s="68">
        <f>IFERROR(IF($BS52&gt;=BE$2,(SUMIF('PI Salary Grid'!$B$36:$B$59,'Lab By Fund'!$A:$A,'PI Salary Grid'!AR$36:AR$59)),0),0)</f>
        <v>0</v>
      </c>
      <c r="BF52" s="68">
        <f>IFERROR(IF($BS52&gt;=BF$2,(SUMIF('PI Salary Grid'!$B$36:$B$59,'Lab By Fund'!$A:$A,'PI Salary Grid'!AS$36:AS$59)),0),0)</f>
        <v>0</v>
      </c>
      <c r="BG52" s="68">
        <f>IFERROR(IF($BS52&gt;=BG$2,(SUMIF('PI Salary Grid'!$B$36:$B$59,'Lab By Fund'!$A:$A,'PI Salary Grid'!AT$36:AT$59)),0),0)</f>
        <v>0</v>
      </c>
      <c r="BH52" s="68">
        <f>IFERROR(IF($BS52&gt;=BH$2,(SUMIF('PI Salary Grid'!$B$36:$B$59,'Lab By Fund'!$A:$A,'PI Salary Grid'!AU$36:AU$59)),0),0)</f>
        <v>0</v>
      </c>
      <c r="BI52" s="68">
        <f>IFERROR(IF($BS52&gt;=BI$2,(SUMIF('PI Salary Grid'!$B$36:$B$59,'Lab By Fund'!$A:$A,'PI Salary Grid'!AV$36:AV$59)),0),0)</f>
        <v>0</v>
      </c>
      <c r="BJ52" s="60">
        <f t="shared" si="10"/>
        <v>0</v>
      </c>
      <c r="BK52" s="60">
        <f t="shared" si="11"/>
        <v>0</v>
      </c>
      <c r="BL52" s="60">
        <f t="shared" si="12"/>
        <v>0</v>
      </c>
      <c r="BM52" s="60">
        <f t="shared" si="13"/>
        <v>0</v>
      </c>
      <c r="BO52" s="54">
        <f>IFERROR(INDEX('Grants balances'!$G$4:$G$20,MATCH(A52,'Grants balances'!$A$4:$A$20,0)),0)</f>
        <v>0</v>
      </c>
      <c r="BP52" s="61">
        <f t="shared" si="20"/>
        <v>0</v>
      </c>
      <c r="BQ52" s="108">
        <f t="shared" ref="BQ52" si="21">IF(BO52&lt;=$BN$1,0,-(BO52-$BN$1)*(O52+AD52+AS52+BI52))</f>
        <v>0</v>
      </c>
      <c r="BR52" s="70">
        <f t="shared" ref="BR52" si="22">SUM(BP52:BQ52)</f>
        <v>0</v>
      </c>
      <c r="BS52" s="58">
        <f>IFERROR((INDEX(GrantList[Budget End Date],MATCH(A52,GrantList[Fund],0))),0)</f>
        <v>0</v>
      </c>
    </row>
    <row r="53" spans="1:71">
      <c r="A53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FC3A-6014-4EFE-8C6D-74AD5FE104B8}">
  <dimension ref="A1:L25"/>
  <sheetViews>
    <sheetView tabSelected="1" workbookViewId="0">
      <selection activeCell="L1" sqref="L1"/>
    </sheetView>
  </sheetViews>
  <sheetFormatPr defaultRowHeight="15"/>
  <cols>
    <col min="1" max="1" width="12.140625" customWidth="1"/>
    <col min="2" max="2" width="15" customWidth="1"/>
    <col min="3" max="3" width="32.42578125" bestFit="1" customWidth="1"/>
    <col min="4" max="4" width="35.5703125" bestFit="1" customWidth="1"/>
    <col min="5" max="5" width="19.42578125" customWidth="1"/>
    <col min="6" max="6" width="14.85546875" customWidth="1"/>
    <col min="7" max="8" width="14.140625" customWidth="1"/>
    <col min="9" max="10" width="12.5703125" customWidth="1"/>
    <col min="11" max="11" width="112" bestFit="1" customWidth="1"/>
  </cols>
  <sheetData>
    <row r="1" spans="1:12">
      <c r="A1" t="s">
        <v>15</v>
      </c>
      <c r="B1" t="s">
        <v>58</v>
      </c>
      <c r="C1" t="s">
        <v>59</v>
      </c>
      <c r="D1" t="s">
        <v>47</v>
      </c>
      <c r="E1" t="s">
        <v>40</v>
      </c>
      <c r="F1" t="s">
        <v>60</v>
      </c>
      <c r="G1" t="s">
        <v>61</v>
      </c>
      <c r="H1" t="s">
        <v>87</v>
      </c>
      <c r="I1" t="s">
        <v>22</v>
      </c>
      <c r="J1" t="s">
        <v>84</v>
      </c>
      <c r="K1" t="s">
        <v>62</v>
      </c>
      <c r="L1" s="80"/>
    </row>
    <row r="2" spans="1:12">
      <c r="F2" s="80"/>
      <c r="G2" s="80"/>
      <c r="H2" s="80"/>
      <c r="J2" s="106"/>
    </row>
    <row r="3" spans="1:12">
      <c r="F3" s="80"/>
      <c r="G3" s="80"/>
      <c r="H3" s="80"/>
      <c r="J3" s="106"/>
    </row>
    <row r="4" spans="1:12">
      <c r="F4" s="80"/>
      <c r="G4" s="80"/>
      <c r="H4" s="80"/>
      <c r="J4" s="106"/>
    </row>
    <row r="5" spans="1:12">
      <c r="F5" s="80"/>
      <c r="G5" s="80"/>
      <c r="H5" s="80"/>
      <c r="J5" s="106"/>
    </row>
    <row r="6" spans="1:12">
      <c r="F6" s="80"/>
      <c r="G6" s="80"/>
      <c r="H6" s="80"/>
      <c r="J6" s="106"/>
    </row>
    <row r="7" spans="1:12">
      <c r="F7" s="80"/>
      <c r="G7" s="80"/>
      <c r="H7" s="80"/>
      <c r="J7" s="106"/>
    </row>
    <row r="8" spans="1:12">
      <c r="F8" s="80"/>
      <c r="G8" s="80"/>
      <c r="H8" s="80"/>
      <c r="J8" s="106"/>
    </row>
    <row r="9" spans="1:12">
      <c r="F9" s="80"/>
      <c r="G9" s="80"/>
      <c r="H9" s="80"/>
      <c r="J9" s="106"/>
    </row>
    <row r="10" spans="1:12">
      <c r="F10" s="80"/>
      <c r="G10" s="80"/>
      <c r="H10" s="80"/>
      <c r="J10" s="106"/>
    </row>
    <row r="11" spans="1:12">
      <c r="F11" s="80"/>
      <c r="G11" s="80"/>
      <c r="H11" s="80"/>
      <c r="J11" s="106"/>
    </row>
    <row r="12" spans="1:12">
      <c r="F12" s="80"/>
      <c r="G12" s="80"/>
      <c r="H12" s="80"/>
      <c r="J12" s="106"/>
    </row>
    <row r="13" spans="1:12">
      <c r="F13" s="80"/>
      <c r="G13" s="80"/>
      <c r="H13" s="80"/>
      <c r="J13" s="106"/>
    </row>
    <row r="14" spans="1:12">
      <c r="F14" s="80"/>
      <c r="G14" s="80"/>
      <c r="H14" s="80"/>
      <c r="J14" s="106"/>
    </row>
    <row r="15" spans="1:12">
      <c r="F15" s="80"/>
      <c r="G15" s="80"/>
      <c r="H15" s="80"/>
      <c r="J15" s="106"/>
    </row>
    <row r="16" spans="1:12">
      <c r="F16" s="80"/>
      <c r="G16" s="80"/>
      <c r="H16" s="80"/>
      <c r="J16" s="106"/>
    </row>
    <row r="17" spans="6:10">
      <c r="F17" s="80"/>
      <c r="G17" s="80"/>
      <c r="H17" s="80"/>
      <c r="J17" s="106"/>
    </row>
    <row r="18" spans="6:10">
      <c r="F18" s="80"/>
      <c r="G18" s="80"/>
      <c r="H18" s="80"/>
      <c r="J18" s="106"/>
    </row>
    <row r="19" spans="6:10">
      <c r="F19" s="80"/>
      <c r="G19" s="80"/>
      <c r="H19" s="80"/>
      <c r="J19" s="106"/>
    </row>
    <row r="20" spans="6:10">
      <c r="F20" s="80"/>
      <c r="G20" s="80"/>
      <c r="H20" s="80"/>
      <c r="J20" s="106"/>
    </row>
    <row r="21" spans="6:10">
      <c r="F21" s="80"/>
      <c r="G21" s="80"/>
      <c r="H21" s="80"/>
      <c r="J21" s="106"/>
    </row>
    <row r="22" spans="6:10">
      <c r="F22" s="80"/>
      <c r="G22" s="80"/>
      <c r="H22" s="80"/>
      <c r="J22" s="106"/>
    </row>
    <row r="23" spans="6:10">
      <c r="F23" s="80"/>
      <c r="G23" s="80"/>
      <c r="H23" s="80"/>
      <c r="J23" s="106"/>
    </row>
    <row r="24" spans="6:10">
      <c r="F24" s="80"/>
      <c r="G24" s="80"/>
      <c r="H24" s="80"/>
      <c r="J24" s="106"/>
    </row>
    <row r="25" spans="6:10">
      <c r="F25" s="80"/>
      <c r="G25" s="80"/>
      <c r="H25" s="80"/>
      <c r="I25" s="80"/>
      <c r="J25" s="106"/>
    </row>
  </sheetData>
  <dataValidations count="1">
    <dataValidation type="list" allowBlank="1" showInputMessage="1" showErrorMessage="1" sqref="I2:I25" xr:uid="{68C3ECB1-B91B-4476-B8C7-BEB5CC13041F}">
      <formula1>"Federal, Non-Federal"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Grants balances</vt:lpstr>
      <vt:lpstr> non-grant balances</vt:lpstr>
      <vt:lpstr>PI Salary Grid</vt:lpstr>
      <vt:lpstr>Lab Distro</vt:lpstr>
      <vt:lpstr>Clinical Team Distro</vt:lpstr>
      <vt:lpstr>Lab By Fund</vt:lpstr>
      <vt:lpstr>Grants List</vt:lpstr>
      <vt:lpstr>Funds</vt:lpstr>
      <vt:lpstr>'Grants balances'!Print_Area</vt:lpstr>
      <vt:lpstr>' non-grant balances'!Print_Titles</vt:lpstr>
      <vt:lpstr>'Grants balances'!Print_Titles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Helfrick</dc:creator>
  <cp:lastModifiedBy>Administrator</cp:lastModifiedBy>
  <cp:lastPrinted>2019-03-07T19:52:57Z</cp:lastPrinted>
  <dcterms:created xsi:type="dcterms:W3CDTF">2015-03-21T17:56:07Z</dcterms:created>
  <dcterms:modified xsi:type="dcterms:W3CDTF">2023-02-08T21:23:16Z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